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98" lockStructure="1"/>
  <bookViews>
    <workbookView xWindow="960" yWindow="990" windowWidth="19395" windowHeight="6885"/>
  </bookViews>
  <sheets>
    <sheet name="Usage" sheetId="3" r:id="rId1"/>
    <sheet name="Tariffs" sheetId="4" r:id="rId2"/>
    <sheet name="Monthly" sheetId="2" state="hidden" r:id="rId3"/>
  </sheets>
  <definedNames>
    <definedName name="TariffTable">Tariffs!$A$2:$N$30</definedName>
  </definedNames>
  <calcPr calcId="145621"/>
</workbook>
</file>

<file path=xl/calcChain.xml><?xml version="1.0" encoding="utf-8"?>
<calcChain xmlns="http://schemas.openxmlformats.org/spreadsheetml/2006/main">
  <c r="H10" i="3" l="1"/>
  <c r="H9" i="3"/>
  <c r="H8" i="3"/>
  <c r="AQ19" i="3"/>
  <c r="AC19" i="3"/>
  <c r="AQ14" i="3"/>
  <c r="AU14" i="3" s="1"/>
  <c r="AC14" i="3"/>
  <c r="AF14" i="3" s="1"/>
  <c r="O19" i="3"/>
  <c r="A19" i="3"/>
  <c r="O14" i="3"/>
  <c r="X14" i="3" s="1"/>
  <c r="K22" i="3"/>
  <c r="H22" i="3"/>
  <c r="M22" i="3"/>
  <c r="A14" i="3"/>
  <c r="J14" i="3" s="1"/>
  <c r="G17" i="4"/>
  <c r="I17" i="4"/>
  <c r="K17" i="4"/>
  <c r="G14" i="4"/>
  <c r="G12" i="4"/>
  <c r="I12" i="4"/>
  <c r="K12" i="4"/>
  <c r="I13" i="4"/>
  <c r="K13" i="4"/>
  <c r="I14" i="4"/>
  <c r="K14" i="4"/>
  <c r="D23" i="3"/>
  <c r="A18" i="3" l="1"/>
  <c r="AQ20" i="3"/>
  <c r="AQ18" i="3"/>
  <c r="O18" i="3"/>
  <c r="AC24" i="3"/>
  <c r="AQ24" i="3"/>
  <c r="AC18" i="3"/>
  <c r="AC20" i="3"/>
  <c r="G14" i="3"/>
  <c r="K14" i="3"/>
  <c r="R14" i="3"/>
  <c r="T14" i="3"/>
  <c r="Y14" i="3"/>
  <c r="A24" i="3"/>
  <c r="O24" i="3"/>
  <c r="A20" i="3"/>
  <c r="AR14" i="3"/>
  <c r="AR19" i="3" s="1"/>
  <c r="AZ14" i="3"/>
  <c r="AY14" i="3"/>
  <c r="AT14" i="3"/>
  <c r="AX14" i="3"/>
  <c r="BA14" i="3"/>
  <c r="AM14" i="3"/>
  <c r="AW14" i="3"/>
  <c r="AS14" i="3"/>
  <c r="AV14" i="3"/>
  <c r="AG14" i="3"/>
  <c r="AJ14" i="3"/>
  <c r="AE14" i="3"/>
  <c r="AK14" i="3"/>
  <c r="AL14" i="3"/>
  <c r="AH14" i="3"/>
  <c r="AH19" i="3" s="1"/>
  <c r="AD14" i="3"/>
  <c r="AD24" i="3" s="1"/>
  <c r="AI14" i="3"/>
  <c r="O20" i="3"/>
  <c r="W14" i="3"/>
  <c r="V14" i="3"/>
  <c r="P14" i="3"/>
  <c r="P19" i="3" s="1"/>
  <c r="Q14" i="3"/>
  <c r="U14" i="3"/>
  <c r="S14" i="3"/>
  <c r="C14" i="3"/>
  <c r="D14" i="3"/>
  <c r="H14" i="3"/>
  <c r="E14" i="3"/>
  <c r="I14" i="3"/>
  <c r="B14" i="3"/>
  <c r="B19" i="3" s="1"/>
  <c r="D19" i="3" s="1"/>
  <c r="F14" i="3"/>
  <c r="F23" i="3"/>
  <c r="F22" i="3"/>
  <c r="L30" i="4"/>
  <c r="L29" i="4"/>
  <c r="K29" i="4"/>
  <c r="I29" i="4"/>
  <c r="G29" i="4"/>
  <c r="E29" i="4"/>
  <c r="M28" i="4"/>
  <c r="M27" i="4"/>
  <c r="L28" i="4"/>
  <c r="K28" i="4"/>
  <c r="I28" i="4"/>
  <c r="G28" i="4"/>
  <c r="E28" i="4"/>
  <c r="L27" i="4"/>
  <c r="K27" i="4"/>
  <c r="I27" i="4"/>
  <c r="G27" i="4"/>
  <c r="E27" i="4"/>
  <c r="L26" i="4"/>
  <c r="K26" i="4"/>
  <c r="I26" i="4"/>
  <c r="G26" i="4"/>
  <c r="E26" i="4"/>
  <c r="L25" i="4"/>
  <c r="K25" i="4"/>
  <c r="I25" i="4"/>
  <c r="G25" i="4"/>
  <c r="M26" i="4"/>
  <c r="M25" i="4"/>
  <c r="I18" i="4"/>
  <c r="K18" i="4"/>
  <c r="E25" i="4"/>
  <c r="M21" i="4"/>
  <c r="L18" i="4"/>
  <c r="G18" i="4"/>
  <c r="L17" i="4"/>
  <c r="L16" i="4"/>
  <c r="M16" i="4"/>
  <c r="L15" i="4"/>
  <c r="I15" i="4"/>
  <c r="G15" i="4"/>
  <c r="L14" i="4"/>
  <c r="L13" i="4"/>
  <c r="L12" i="4"/>
  <c r="AE24" i="3" l="1"/>
  <c r="AV20" i="3"/>
  <c r="AW20" i="3" s="1"/>
  <c r="R19" i="3"/>
  <c r="S19" i="3" s="1"/>
  <c r="AS19" i="3"/>
  <c r="F19" i="3"/>
  <c r="G19" i="3" s="1"/>
  <c r="T19" i="3"/>
  <c r="U19" i="3" s="1"/>
  <c r="AX19" i="3"/>
  <c r="AY19" i="3" s="1"/>
  <c r="AI19" i="3"/>
  <c r="AJ24" i="3"/>
  <c r="AK24" i="3" s="1"/>
  <c r="AT19" i="3"/>
  <c r="AU19" i="3" s="1"/>
  <c r="AD19" i="3"/>
  <c r="AH24" i="3"/>
  <c r="AI24" i="3" s="1"/>
  <c r="AX24" i="3"/>
  <c r="AY24" i="3" s="1"/>
  <c r="V19" i="3"/>
  <c r="W19" i="3" s="1"/>
  <c r="AJ19" i="3"/>
  <c r="AK19" i="3" s="1"/>
  <c r="AV19" i="3"/>
  <c r="AW19" i="3" s="1"/>
  <c r="AV24" i="3"/>
  <c r="AW24" i="3" s="1"/>
  <c r="AX20" i="3"/>
  <c r="AY20" i="3" s="1"/>
  <c r="H19" i="3"/>
  <c r="I19" i="3" s="1"/>
  <c r="E19" i="3"/>
  <c r="C19" i="3"/>
  <c r="P24" i="3"/>
  <c r="Q24" i="3" s="1"/>
  <c r="V24" i="3"/>
  <c r="W24" i="3" s="1"/>
  <c r="T24" i="3"/>
  <c r="U24" i="3" s="1"/>
  <c r="F20" i="3"/>
  <c r="H20" i="3"/>
  <c r="I20" i="3" s="1"/>
  <c r="B20" i="3"/>
  <c r="AF24" i="3"/>
  <c r="AG24" i="3" s="1"/>
  <c r="AR24" i="3"/>
  <c r="AS24" i="3" s="1"/>
  <c r="AR20" i="3"/>
  <c r="AS20" i="3" s="1"/>
  <c r="T18" i="3"/>
  <c r="V18" i="3"/>
  <c r="W18" i="3" s="1"/>
  <c r="P18" i="3"/>
  <c r="P20" i="3"/>
  <c r="V20" i="3"/>
  <c r="W20" i="3" s="1"/>
  <c r="T20" i="3"/>
  <c r="U20" i="3" s="1"/>
  <c r="H24" i="3"/>
  <c r="I24" i="3" s="1"/>
  <c r="B24" i="3"/>
  <c r="F24" i="3"/>
  <c r="G24" i="3" s="1"/>
  <c r="Q19" i="3"/>
  <c r="F18" i="3"/>
  <c r="H18" i="3"/>
  <c r="AX18" i="3"/>
  <c r="AY18" i="3" s="1"/>
  <c r="AV18" i="3"/>
  <c r="AW18" i="3" s="1"/>
  <c r="AR18" i="3"/>
  <c r="AS18" i="3" s="1"/>
  <c r="AJ20" i="3"/>
  <c r="AK20" i="3" s="1"/>
  <c r="AD20" i="3"/>
  <c r="AE20" i="3" s="1"/>
  <c r="AH20" i="3"/>
  <c r="AI20" i="3" s="1"/>
  <c r="AD18" i="3"/>
  <c r="AE18" i="3" s="1"/>
  <c r="AH18" i="3"/>
  <c r="AI18" i="3" s="1"/>
  <c r="AJ18" i="3"/>
  <c r="AK18" i="3" s="1"/>
  <c r="AL24" i="3" l="1"/>
  <c r="AT24" i="3"/>
  <c r="AU24" i="3" s="1"/>
  <c r="X19" i="3"/>
  <c r="AE19" i="3"/>
  <c r="AF19" i="3"/>
  <c r="AG19" i="3" s="1"/>
  <c r="AZ19" i="3"/>
  <c r="J19" i="3"/>
  <c r="AT20" i="3"/>
  <c r="AU20" i="3" s="1"/>
  <c r="R24" i="3"/>
  <c r="S24" i="3" s="1"/>
  <c r="R20" i="3"/>
  <c r="S20" i="3" s="1"/>
  <c r="Q20" i="3"/>
  <c r="D20" i="3"/>
  <c r="E20" i="3" s="1"/>
  <c r="C20" i="3"/>
  <c r="G20" i="3"/>
  <c r="AF18" i="3"/>
  <c r="AG18" i="3" s="1"/>
  <c r="C24" i="3"/>
  <c r="D24" i="3"/>
  <c r="U18" i="3"/>
  <c r="R18" i="3"/>
  <c r="S18" i="3" s="1"/>
  <c r="Q18" i="3"/>
  <c r="AT18" i="3"/>
  <c r="AF20" i="3"/>
  <c r="AL18" i="3" l="1"/>
  <c r="AZ24" i="3"/>
  <c r="AZ20" i="3"/>
  <c r="AL19" i="3"/>
  <c r="X20" i="3"/>
  <c r="X24" i="3"/>
  <c r="J20" i="3"/>
  <c r="X18" i="3"/>
  <c r="E24" i="3"/>
  <c r="J24" i="3"/>
  <c r="AU18" i="3"/>
  <c r="AZ18" i="3"/>
  <c r="AG20" i="3"/>
  <c r="AL20" i="3"/>
  <c r="C9" i="3" l="1"/>
  <c r="A6" i="2"/>
  <c r="A12" i="2"/>
  <c r="B16" i="2"/>
  <c r="C16" i="2" s="1"/>
  <c r="B17" i="2"/>
  <c r="C17" i="2" s="1"/>
  <c r="B22" i="2"/>
  <c r="C22" i="2" s="1"/>
  <c r="B11" i="2"/>
  <c r="C11" i="2" s="1"/>
  <c r="AM113" i="3" l="1"/>
  <c r="AM97" i="3"/>
  <c r="AM112" i="3"/>
  <c r="AM96" i="3"/>
  <c r="AM80" i="3"/>
  <c r="AM64" i="3"/>
  <c r="AM48" i="3"/>
  <c r="AM32" i="3"/>
  <c r="AM119" i="3"/>
  <c r="AM90" i="3"/>
  <c r="AM69" i="3"/>
  <c r="AM47" i="3"/>
  <c r="AM26" i="3"/>
  <c r="AM94" i="3"/>
  <c r="AM73" i="3"/>
  <c r="AM51" i="3"/>
  <c r="AM30" i="3"/>
  <c r="AM107" i="3"/>
  <c r="AM82" i="3"/>
  <c r="AM61" i="3"/>
  <c r="AM39" i="3"/>
  <c r="AM122" i="3"/>
  <c r="AM91" i="3"/>
  <c r="AM70" i="3"/>
  <c r="AM49" i="3"/>
  <c r="AM27" i="3"/>
  <c r="BA116" i="3"/>
  <c r="BA100" i="3"/>
  <c r="BA84" i="3"/>
  <c r="BA68" i="3"/>
  <c r="BA52" i="3"/>
  <c r="BA36" i="3"/>
  <c r="BA18" i="3"/>
  <c r="BB18" i="3" s="1"/>
  <c r="BC18" i="3" s="1"/>
  <c r="BA111" i="3"/>
  <c r="BA95" i="3"/>
  <c r="BA79" i="3"/>
  <c r="BA63" i="3"/>
  <c r="BA47" i="3"/>
  <c r="BA31" i="3"/>
  <c r="BA118" i="3"/>
  <c r="BA102" i="3"/>
  <c r="BA86" i="3"/>
  <c r="BA54" i="3"/>
  <c r="BA19" i="3"/>
  <c r="BB19" i="3" s="1"/>
  <c r="BA85" i="3"/>
  <c r="BA53" i="3"/>
  <c r="BA113" i="3"/>
  <c r="BA74" i="3"/>
  <c r="BA42" i="3"/>
  <c r="BA97" i="3"/>
  <c r="BA65" i="3"/>
  <c r="BA33" i="3"/>
  <c r="Y113" i="3"/>
  <c r="Y97" i="3"/>
  <c r="Y81" i="3"/>
  <c r="Y65" i="3"/>
  <c r="Y49" i="3"/>
  <c r="Y33" i="3"/>
  <c r="Y120" i="3"/>
  <c r="Y99" i="3"/>
  <c r="Y72" i="3"/>
  <c r="Y119" i="3"/>
  <c r="Y98" i="3"/>
  <c r="Y76" i="3"/>
  <c r="Y55" i="3"/>
  <c r="Y34" i="3"/>
  <c r="Y118" i="3"/>
  <c r="Y96" i="3"/>
  <c r="Y75" i="3"/>
  <c r="Y54" i="3"/>
  <c r="Y32" i="3"/>
  <c r="Y116" i="3"/>
  <c r="Y95" i="3"/>
  <c r="Y74" i="3"/>
  <c r="Y52" i="3"/>
  <c r="Y31" i="3"/>
  <c r="Y62" i="3"/>
  <c r="Y30" i="3"/>
  <c r="K123" i="3"/>
  <c r="K107" i="3"/>
  <c r="K91" i="3"/>
  <c r="K75" i="3"/>
  <c r="K59" i="3"/>
  <c r="K43" i="3"/>
  <c r="K27" i="3"/>
  <c r="AM121" i="3"/>
  <c r="AM105" i="3"/>
  <c r="AM120" i="3"/>
  <c r="AM104" i="3"/>
  <c r="AM88" i="3"/>
  <c r="AM72" i="3"/>
  <c r="AM56" i="3"/>
  <c r="AM40" i="3"/>
  <c r="AM24" i="3"/>
  <c r="AN24" i="3" s="1"/>
  <c r="AO24" i="3" s="1"/>
  <c r="AM103" i="3"/>
  <c r="AM79" i="3"/>
  <c r="AM58" i="3"/>
  <c r="AM37" i="3"/>
  <c r="AM110" i="3"/>
  <c r="AM83" i="3"/>
  <c r="AM62" i="3"/>
  <c r="AM41" i="3"/>
  <c r="AM123" i="3"/>
  <c r="AM93" i="3"/>
  <c r="AM71" i="3"/>
  <c r="AM50" i="3"/>
  <c r="AM29" i="3"/>
  <c r="AM106" i="3"/>
  <c r="AM81" i="3"/>
  <c r="AM59" i="3"/>
  <c r="AM38" i="3"/>
  <c r="BA124" i="3"/>
  <c r="BA108" i="3"/>
  <c r="BA92" i="3"/>
  <c r="BA76" i="3"/>
  <c r="BA60" i="3"/>
  <c r="BA44" i="3"/>
  <c r="BA28" i="3"/>
  <c r="BA119" i="3"/>
  <c r="BA103" i="3"/>
  <c r="BA87" i="3"/>
  <c r="BA71" i="3"/>
  <c r="BA55" i="3"/>
  <c r="BA39" i="3"/>
  <c r="BA20" i="3"/>
  <c r="BB20" i="3" s="1"/>
  <c r="BC20" i="3" s="1"/>
  <c r="BA110" i="3"/>
  <c r="BA105" i="3"/>
  <c r="BA70" i="3"/>
  <c r="BA38" i="3"/>
  <c r="BA101" i="3"/>
  <c r="BA69" i="3"/>
  <c r="BA37" i="3"/>
  <c r="BA90" i="3"/>
  <c r="BA58" i="3"/>
  <c r="BA26" i="3"/>
  <c r="BA81" i="3"/>
  <c r="BA49" i="3"/>
  <c r="Y121" i="3"/>
  <c r="Y105" i="3"/>
  <c r="Y89" i="3"/>
  <c r="Y73" i="3"/>
  <c r="Y57" i="3"/>
  <c r="Y41" i="3"/>
  <c r="Y25" i="3"/>
  <c r="Y110" i="3"/>
  <c r="Y88" i="3"/>
  <c r="Y35" i="3"/>
  <c r="Y108" i="3"/>
  <c r="Y87" i="3"/>
  <c r="Y66" i="3"/>
  <c r="Y44" i="3"/>
  <c r="Y20" i="3"/>
  <c r="Z20" i="3" s="1"/>
  <c r="AA20" i="3" s="1"/>
  <c r="Y107" i="3"/>
  <c r="Y86" i="3"/>
  <c r="Y64" i="3"/>
  <c r="Y43" i="3"/>
  <c r="Y19" i="3"/>
  <c r="Z19" i="3" s="1"/>
  <c r="Y106" i="3"/>
  <c r="Y84" i="3"/>
  <c r="Y63" i="3"/>
  <c r="Y42" i="3"/>
  <c r="Y78" i="3"/>
  <c r="Y46" i="3"/>
  <c r="K115" i="3"/>
  <c r="K99" i="3"/>
  <c r="K83" i="3"/>
  <c r="K67" i="3"/>
  <c r="K51" i="3"/>
  <c r="K35" i="3"/>
  <c r="K122" i="3"/>
  <c r="AM101" i="3"/>
  <c r="AM100" i="3"/>
  <c r="AM68" i="3"/>
  <c r="AM36" i="3"/>
  <c r="AM95" i="3"/>
  <c r="AM53" i="3"/>
  <c r="AM102" i="3"/>
  <c r="AM57" i="3"/>
  <c r="AM115" i="3"/>
  <c r="AM66" i="3"/>
  <c r="AM20" i="3"/>
  <c r="AN20" i="3" s="1"/>
  <c r="AO20" i="3" s="1"/>
  <c r="AM75" i="3"/>
  <c r="AM33" i="3"/>
  <c r="BA104" i="3"/>
  <c r="BA72" i="3"/>
  <c r="BA40" i="3"/>
  <c r="BA115" i="3"/>
  <c r="BA83" i="3"/>
  <c r="BA51" i="3"/>
  <c r="BA122" i="3"/>
  <c r="BA94" i="3"/>
  <c r="BA30" i="3"/>
  <c r="BA61" i="3"/>
  <c r="BA82" i="3"/>
  <c r="BA109" i="3"/>
  <c r="BA41" i="3"/>
  <c r="Y101" i="3"/>
  <c r="Y69" i="3"/>
  <c r="Y37" i="3"/>
  <c r="Y104" i="3"/>
  <c r="Y124" i="3"/>
  <c r="Y82" i="3"/>
  <c r="Y39" i="3"/>
  <c r="Y102" i="3"/>
  <c r="Y59" i="3"/>
  <c r="Y122" i="3"/>
  <c r="Y79" i="3"/>
  <c r="Y36" i="3"/>
  <c r="Y40" i="3"/>
  <c r="K119" i="3"/>
  <c r="K87" i="3"/>
  <c r="K55" i="3"/>
  <c r="K20" i="3"/>
  <c r="L20" i="3" s="1"/>
  <c r="M20" i="3" s="1"/>
  <c r="K102" i="3"/>
  <c r="K78" i="3"/>
  <c r="K46" i="3"/>
  <c r="K117" i="3"/>
  <c r="K101" i="3"/>
  <c r="K85" i="3"/>
  <c r="K69" i="3"/>
  <c r="K53" i="3"/>
  <c r="K37" i="3"/>
  <c r="K124" i="3"/>
  <c r="K108" i="3"/>
  <c r="K92" i="3"/>
  <c r="K76" i="3"/>
  <c r="K60" i="3"/>
  <c r="K44" i="3"/>
  <c r="K28" i="3"/>
  <c r="K82" i="3"/>
  <c r="K50" i="3"/>
  <c r="K19" i="3"/>
  <c r="L19" i="3" s="1"/>
  <c r="AM116" i="3"/>
  <c r="AM84" i="3"/>
  <c r="AM18" i="3"/>
  <c r="AN18" i="3" s="1"/>
  <c r="AO18" i="3" s="1"/>
  <c r="AM78" i="3"/>
  <c r="AM87" i="3"/>
  <c r="AM98" i="3"/>
  <c r="BA88" i="3"/>
  <c r="BA24" i="3"/>
  <c r="BB24" i="3" s="1"/>
  <c r="BC24" i="3" s="1"/>
  <c r="BA67" i="3"/>
  <c r="BA106" i="3"/>
  <c r="BA93" i="3"/>
  <c r="BA50" i="3"/>
  <c r="Y117" i="3"/>
  <c r="Y53" i="3"/>
  <c r="Y83" i="3"/>
  <c r="Y60" i="3"/>
  <c r="Y80" i="3"/>
  <c r="Y100" i="3"/>
  <c r="Y67" i="3"/>
  <c r="K71" i="3"/>
  <c r="K114" i="3"/>
  <c r="K62" i="3"/>
  <c r="K109" i="3"/>
  <c r="AM124" i="3"/>
  <c r="AM92" i="3"/>
  <c r="AM60" i="3"/>
  <c r="AM28" i="3"/>
  <c r="AM85" i="3"/>
  <c r="AM42" i="3"/>
  <c r="AM89" i="3"/>
  <c r="AM46" i="3"/>
  <c r="AM99" i="3"/>
  <c r="AM55" i="3"/>
  <c r="AM114" i="3"/>
  <c r="AM65" i="3"/>
  <c r="AM19" i="3"/>
  <c r="AN19" i="3" s="1"/>
  <c r="BA96" i="3"/>
  <c r="BA64" i="3"/>
  <c r="BA32" i="3"/>
  <c r="BA107" i="3"/>
  <c r="BA75" i="3"/>
  <c r="BA43" i="3"/>
  <c r="BA114" i="3"/>
  <c r="BA78" i="3"/>
  <c r="BA117" i="3"/>
  <c r="BA45" i="3"/>
  <c r="BA66" i="3"/>
  <c r="BA89" i="3"/>
  <c r="BA25" i="3"/>
  <c r="Y93" i="3"/>
  <c r="Y61" i="3"/>
  <c r="Y29" i="3"/>
  <c r="Y94" i="3"/>
  <c r="Y114" i="3"/>
  <c r="Y71" i="3"/>
  <c r="Y28" i="3"/>
  <c r="Y91" i="3"/>
  <c r="Y48" i="3"/>
  <c r="Y111" i="3"/>
  <c r="Y68" i="3"/>
  <c r="Y26" i="3"/>
  <c r="Y24" i="3"/>
  <c r="Z24" i="3" s="1"/>
  <c r="AA24" i="3" s="1"/>
  <c r="K111" i="3"/>
  <c r="K79" i="3"/>
  <c r="K47" i="3"/>
  <c r="K118" i="3"/>
  <c r="K98" i="3"/>
  <c r="K70" i="3"/>
  <c r="K34" i="3"/>
  <c r="K113" i="3"/>
  <c r="K97" i="3"/>
  <c r="K81" i="3"/>
  <c r="K65" i="3"/>
  <c r="K49" i="3"/>
  <c r="K33" i="3"/>
  <c r="K120" i="3"/>
  <c r="K104" i="3"/>
  <c r="K88" i="3"/>
  <c r="K72" i="3"/>
  <c r="K56" i="3"/>
  <c r="K40" i="3"/>
  <c r="K24" i="3"/>
  <c r="L24" i="3" s="1"/>
  <c r="M24" i="3" s="1"/>
  <c r="K74" i="3"/>
  <c r="K42" i="3"/>
  <c r="AM117" i="3"/>
  <c r="AM52" i="3"/>
  <c r="AM74" i="3"/>
  <c r="AM31" i="3"/>
  <c r="AM35" i="3"/>
  <c r="AM45" i="3"/>
  <c r="AM54" i="3"/>
  <c r="BA120" i="3"/>
  <c r="BA56" i="3"/>
  <c r="BA99" i="3"/>
  <c r="BA35" i="3"/>
  <c r="BA62" i="3"/>
  <c r="BA29" i="3"/>
  <c r="BA73" i="3"/>
  <c r="Y85" i="3"/>
  <c r="Y18" i="3"/>
  <c r="Z18" i="3" s="1"/>
  <c r="AA18" i="3" s="1"/>
  <c r="Y103" i="3"/>
  <c r="Y123" i="3"/>
  <c r="Y38" i="3"/>
  <c r="Y58" i="3"/>
  <c r="K103" i="3"/>
  <c r="K39" i="3"/>
  <c r="K94" i="3"/>
  <c r="K26" i="3"/>
  <c r="AM76" i="3"/>
  <c r="AM118" i="3"/>
  <c r="AM34" i="3"/>
  <c r="BA80" i="3"/>
  <c r="BA59" i="3"/>
  <c r="BA77" i="3"/>
  <c r="Y109" i="3"/>
  <c r="Y56" i="3"/>
  <c r="Y70" i="3"/>
  <c r="Y51" i="3"/>
  <c r="K63" i="3"/>
  <c r="K54" i="3"/>
  <c r="K89" i="3"/>
  <c r="K57" i="3"/>
  <c r="K25" i="3"/>
  <c r="K96" i="3"/>
  <c r="K64" i="3"/>
  <c r="K32" i="3"/>
  <c r="K58" i="3"/>
  <c r="AM109" i="3"/>
  <c r="AM111" i="3"/>
  <c r="AM43" i="3"/>
  <c r="BA121" i="3"/>
  <c r="BA34" i="3"/>
  <c r="Y50" i="3"/>
  <c r="K105" i="3"/>
  <c r="K41" i="3"/>
  <c r="K80" i="3"/>
  <c r="K90" i="3"/>
  <c r="AM77" i="3"/>
  <c r="BA46" i="3"/>
  <c r="Y115" i="3"/>
  <c r="Y47" i="3"/>
  <c r="K86" i="3"/>
  <c r="K61" i="3"/>
  <c r="K100" i="3"/>
  <c r="K36" i="3"/>
  <c r="AM44" i="3"/>
  <c r="AM67" i="3"/>
  <c r="AM86" i="3"/>
  <c r="BA48" i="3"/>
  <c r="BA27" i="3"/>
  <c r="BA98" i="3"/>
  <c r="Y77" i="3"/>
  <c r="Y92" i="3"/>
  <c r="Y27" i="3"/>
  <c r="K31" i="3"/>
  <c r="K121" i="3"/>
  <c r="K77" i="3"/>
  <c r="K45" i="3"/>
  <c r="K116" i="3"/>
  <c r="K84" i="3"/>
  <c r="K52" i="3"/>
  <c r="K106" i="3"/>
  <c r="K38" i="3"/>
  <c r="AM25" i="3"/>
  <c r="BA123" i="3"/>
  <c r="Y45" i="3"/>
  <c r="Y90" i="3"/>
  <c r="K110" i="3"/>
  <c r="K73" i="3"/>
  <c r="K112" i="3"/>
  <c r="K48" i="3"/>
  <c r="K30" i="3"/>
  <c r="AM108" i="3"/>
  <c r="AM63" i="3"/>
  <c r="BA112" i="3"/>
  <c r="BA91" i="3"/>
  <c r="BA57" i="3"/>
  <c r="Y112" i="3"/>
  <c r="K95" i="3"/>
  <c r="K93" i="3"/>
  <c r="K29" i="3"/>
  <c r="K68" i="3"/>
  <c r="K66" i="3"/>
  <c r="K6" i="2"/>
  <c r="K7" i="2" s="1"/>
  <c r="G6" i="2"/>
  <c r="G7" i="2" s="1"/>
  <c r="J6" i="2"/>
  <c r="J7" i="2" s="1"/>
  <c r="F6" i="2"/>
  <c r="F7" i="2" s="1"/>
  <c r="M6" i="2"/>
  <c r="M7" i="2" s="1"/>
  <c r="I6" i="2"/>
  <c r="I7" i="2" s="1"/>
  <c r="E6" i="2"/>
  <c r="E7" i="2" s="1"/>
  <c r="L6" i="2"/>
  <c r="L7" i="2" s="1"/>
  <c r="H6" i="2"/>
  <c r="H7" i="2" s="1"/>
  <c r="D6" i="2"/>
  <c r="D7" i="2" s="1"/>
  <c r="A13" i="2"/>
  <c r="B18" i="2"/>
  <c r="C18" i="2" s="1"/>
  <c r="B12" i="2"/>
  <c r="M19" i="3" l="1"/>
  <c r="L6" i="3"/>
  <c r="AO19" i="3"/>
  <c r="K9" i="3"/>
  <c r="BC19" i="3"/>
  <c r="K10" i="3"/>
  <c r="L10" i="3" s="1"/>
  <c r="M10" i="3" s="1"/>
  <c r="AA19" i="3"/>
  <c r="K8" i="3"/>
  <c r="H11" i="2"/>
  <c r="H17" i="2"/>
  <c r="H22" i="2"/>
  <c r="H18" i="2"/>
  <c r="H16" i="2"/>
  <c r="F18" i="2"/>
  <c r="G18" i="2" s="1"/>
  <c r="F16" i="2"/>
  <c r="G16" i="2" s="1"/>
  <c r="F11" i="2"/>
  <c r="F17" i="2"/>
  <c r="G17" i="2" s="1"/>
  <c r="F22" i="2"/>
  <c r="G22" i="2" s="1"/>
  <c r="J22" i="2"/>
  <c r="K22" i="2" s="1"/>
  <c r="J18" i="2"/>
  <c r="K18" i="2" s="1"/>
  <c r="J16" i="2"/>
  <c r="K16" i="2" s="1"/>
  <c r="J17" i="2"/>
  <c r="K17" i="2" s="1"/>
  <c r="J11" i="2"/>
  <c r="D17" i="2"/>
  <c r="E17" i="2" s="1"/>
  <c r="D22" i="2"/>
  <c r="E22" i="2" s="1"/>
  <c r="D18" i="2"/>
  <c r="E18" i="2" s="1"/>
  <c r="D16" i="2"/>
  <c r="E16" i="2" s="1"/>
  <c r="B13" i="2"/>
  <c r="C13" i="2" s="1"/>
  <c r="F13" i="2" s="1"/>
  <c r="G13" i="2" s="1"/>
  <c r="C12" i="2"/>
  <c r="D11" i="2"/>
  <c r="M12" i="2"/>
  <c r="M11" i="2"/>
  <c r="B19" i="2"/>
  <c r="C19" i="2" s="1"/>
  <c r="H19" i="2" s="1"/>
  <c r="L23" i="3"/>
  <c r="L22" i="3"/>
  <c r="I22" i="3"/>
  <c r="I23" i="3" s="1"/>
  <c r="K18" i="3"/>
  <c r="B18" i="3"/>
  <c r="D18" i="3" s="1"/>
  <c r="J18" i="3" s="1"/>
  <c r="A14" i="2"/>
  <c r="M13" i="2" s="1"/>
  <c r="L8" i="3" l="1"/>
  <c r="M8" i="3" s="1"/>
  <c r="L9" i="3"/>
  <c r="M9" i="3" s="1"/>
  <c r="F12" i="2"/>
  <c r="G12" i="2" s="1"/>
  <c r="B14" i="2"/>
  <c r="C14" i="2" s="1"/>
  <c r="H14" i="2" s="1"/>
  <c r="I14" i="2" s="1"/>
  <c r="B20" i="2"/>
  <c r="C20" i="2" s="1"/>
  <c r="F20" i="2" s="1"/>
  <c r="G20" i="2" s="1"/>
  <c r="D12" i="2"/>
  <c r="E12" i="2" s="1"/>
  <c r="G11" i="2"/>
  <c r="J12" i="2"/>
  <c r="K12" i="2" s="1"/>
  <c r="H12" i="2"/>
  <c r="J13" i="2"/>
  <c r="K13" i="2" s="1"/>
  <c r="D19" i="2"/>
  <c r="E19" i="2" s="1"/>
  <c r="J19" i="2"/>
  <c r="K19" i="2" s="1"/>
  <c r="F19" i="2"/>
  <c r="G19" i="2" s="1"/>
  <c r="D13" i="2"/>
  <c r="E13" i="2" s="1"/>
  <c r="H13" i="2"/>
  <c r="I13" i="2" s="1"/>
  <c r="I16" i="2"/>
  <c r="L16" i="2"/>
  <c r="I12" i="2"/>
  <c r="L17" i="2"/>
  <c r="I17" i="2"/>
  <c r="L22" i="2"/>
  <c r="I22" i="2"/>
  <c r="I19" i="2"/>
  <c r="L18" i="2"/>
  <c r="I18" i="2"/>
  <c r="E11" i="2"/>
  <c r="C18" i="3"/>
  <c r="A15" i="2"/>
  <c r="M14" i="2" s="1"/>
  <c r="F14" i="2" l="1"/>
  <c r="G14" i="2" s="1"/>
  <c r="D14" i="2"/>
  <c r="E14" i="2" s="1"/>
  <c r="B15" i="2"/>
  <c r="C15" i="2" s="1"/>
  <c r="J15" i="2" s="1"/>
  <c r="K15" i="2" s="1"/>
  <c r="J14" i="2"/>
  <c r="K14" i="2" s="1"/>
  <c r="B21" i="2"/>
  <c r="C21" i="2" s="1"/>
  <c r="J21" i="2" s="1"/>
  <c r="K21" i="2" s="1"/>
  <c r="J20" i="2"/>
  <c r="K20" i="2" s="1"/>
  <c r="H20" i="2"/>
  <c r="I20" i="2" s="1"/>
  <c r="L12" i="2"/>
  <c r="D20" i="2"/>
  <c r="E20" i="2" s="1"/>
  <c r="L13" i="2"/>
  <c r="H15" i="2"/>
  <c r="I15" i="2" s="1"/>
  <c r="D15" i="2"/>
  <c r="E15" i="2" s="1"/>
  <c r="L19" i="2"/>
  <c r="I11" i="2"/>
  <c r="K11" i="2"/>
  <c r="L11" i="2"/>
  <c r="E18" i="3"/>
  <c r="G23" i="3"/>
  <c r="I18" i="3"/>
  <c r="A16" i="2"/>
  <c r="M15" i="2" s="1"/>
  <c r="L14" i="2" l="1"/>
  <c r="F15" i="2"/>
  <c r="G15" i="2" s="1"/>
  <c r="C9" i="2"/>
  <c r="F21" i="2"/>
  <c r="G21" i="2" s="1"/>
  <c r="D21" i="2"/>
  <c r="E21" i="2" s="1"/>
  <c r="H21" i="2"/>
  <c r="I21" i="2" s="1"/>
  <c r="L20" i="2"/>
  <c r="N11" i="2"/>
  <c r="O11" i="2" s="1"/>
  <c r="N12" i="2"/>
  <c r="O12" i="2" s="1"/>
  <c r="G18" i="3"/>
  <c r="A17" i="2"/>
  <c r="M16" i="2" s="1"/>
  <c r="N16" i="2" s="1"/>
  <c r="O16" i="2" s="1"/>
  <c r="L15" i="2" l="1"/>
  <c r="D9" i="2"/>
  <c r="E9" i="2" s="1"/>
  <c r="H9" i="2"/>
  <c r="I9" i="2" s="1"/>
  <c r="F9" i="2"/>
  <c r="G9" i="2" s="1"/>
  <c r="J9" i="2"/>
  <c r="K9" i="2" s="1"/>
  <c r="L21" i="2"/>
  <c r="N13" i="2"/>
  <c r="O13" i="2" s="1"/>
  <c r="N14" i="2"/>
  <c r="O14" i="2" s="1"/>
  <c r="N15" i="2"/>
  <c r="O15" i="2" s="1"/>
  <c r="M23" i="3"/>
  <c r="L18" i="3"/>
  <c r="M18" i="3" s="1"/>
  <c r="J23" i="3" s="1"/>
  <c r="A18" i="2"/>
  <c r="M17" i="2" s="1"/>
  <c r="N17" i="2" s="1"/>
  <c r="O17" i="2" s="1"/>
  <c r="L9" i="2" l="1"/>
  <c r="A19" i="2"/>
  <c r="M18" i="2" s="1"/>
  <c r="N18" i="2" s="1"/>
  <c r="O18" i="2" s="1"/>
  <c r="D22" i="3" l="1"/>
  <c r="A20" i="2"/>
  <c r="M19" i="2" s="1"/>
  <c r="N19" i="2" s="1"/>
  <c r="O19" i="2" s="1"/>
  <c r="AC25" i="3" l="1"/>
  <c r="AQ25" i="3"/>
  <c r="O25" i="3"/>
  <c r="A25" i="3"/>
  <c r="A21" i="2"/>
  <c r="M20" i="2" s="1"/>
  <c r="N20" i="2" s="1"/>
  <c r="O20" i="2" s="1"/>
  <c r="AD25" i="3" l="1"/>
  <c r="AE25" i="3" s="1"/>
  <c r="AH25" i="3"/>
  <c r="AI25" i="3" s="1"/>
  <c r="AJ25" i="3"/>
  <c r="AK25" i="3" s="1"/>
  <c r="AC26" i="3"/>
  <c r="F25" i="3"/>
  <c r="G25" i="3" s="1"/>
  <c r="B25" i="3"/>
  <c r="C25" i="3" s="1"/>
  <c r="H25" i="3"/>
  <c r="I25" i="3" s="1"/>
  <c r="P25" i="3"/>
  <c r="Q25" i="3" s="1"/>
  <c r="V25" i="3"/>
  <c r="W25" i="3" s="1"/>
  <c r="T25" i="3"/>
  <c r="U25" i="3" s="1"/>
  <c r="AQ26" i="3"/>
  <c r="AV25" i="3"/>
  <c r="AW25" i="3" s="1"/>
  <c r="AR25" i="3"/>
  <c r="AS25" i="3" s="1"/>
  <c r="AX25" i="3"/>
  <c r="AY25" i="3" s="1"/>
  <c r="O26" i="3"/>
  <c r="A26" i="3"/>
  <c r="A22" i="2"/>
  <c r="M21" i="2" s="1"/>
  <c r="N21" i="2" s="1"/>
  <c r="O21" i="2" s="1"/>
  <c r="R25" i="3" l="1"/>
  <c r="S25" i="3" s="1"/>
  <c r="AF25" i="3"/>
  <c r="AG25" i="3" s="1"/>
  <c r="AT25" i="3"/>
  <c r="D25" i="3"/>
  <c r="E25" i="3" s="1"/>
  <c r="B26" i="3"/>
  <c r="C26" i="3" s="1"/>
  <c r="H26" i="3"/>
  <c r="I26" i="3" s="1"/>
  <c r="F26" i="3"/>
  <c r="G26" i="3" s="1"/>
  <c r="P26" i="3"/>
  <c r="Q26" i="3" s="1"/>
  <c r="V26" i="3"/>
  <c r="W26" i="3" s="1"/>
  <c r="T26" i="3"/>
  <c r="U26" i="3" s="1"/>
  <c r="AV26" i="3"/>
  <c r="AW26" i="3" s="1"/>
  <c r="AQ27" i="3"/>
  <c r="AR26" i="3"/>
  <c r="AS26" i="3" s="1"/>
  <c r="AX26" i="3"/>
  <c r="AY26" i="3" s="1"/>
  <c r="AJ26" i="3"/>
  <c r="AK26" i="3" s="1"/>
  <c r="AC27" i="3"/>
  <c r="AH26" i="3"/>
  <c r="AI26" i="3" s="1"/>
  <c r="AD26" i="3"/>
  <c r="AE26" i="3" s="1"/>
  <c r="O27" i="3"/>
  <c r="A27" i="3"/>
  <c r="A23" i="2"/>
  <c r="M9" i="2" s="1"/>
  <c r="N9" i="2" s="1"/>
  <c r="O9" i="2" s="1"/>
  <c r="AL25" i="3" l="1"/>
  <c r="AN25" i="3" s="1"/>
  <c r="AO25" i="3" s="1"/>
  <c r="X25" i="3"/>
  <c r="Z25" i="3" s="1"/>
  <c r="AA25" i="3" s="1"/>
  <c r="AT26" i="3"/>
  <c r="AU26" i="3" s="1"/>
  <c r="R26" i="3"/>
  <c r="S26" i="3" s="1"/>
  <c r="D26" i="3"/>
  <c r="E26" i="3" s="1"/>
  <c r="AU25" i="3"/>
  <c r="AZ25" i="3"/>
  <c r="J25" i="3"/>
  <c r="L25" i="3" s="1"/>
  <c r="M25" i="3" s="1"/>
  <c r="AX27" i="3"/>
  <c r="AY27" i="3" s="1"/>
  <c r="AR27" i="3"/>
  <c r="AS27" i="3" s="1"/>
  <c r="AV27" i="3"/>
  <c r="AW27" i="3" s="1"/>
  <c r="AQ28" i="3"/>
  <c r="B27" i="3"/>
  <c r="C27" i="3" s="1"/>
  <c r="F27" i="3"/>
  <c r="G27" i="3" s="1"/>
  <c r="H27" i="3"/>
  <c r="I27" i="3" s="1"/>
  <c r="P27" i="3"/>
  <c r="Q27" i="3" s="1"/>
  <c r="V27" i="3"/>
  <c r="W27" i="3" s="1"/>
  <c r="T27" i="3"/>
  <c r="U27" i="3" s="1"/>
  <c r="AD27" i="3"/>
  <c r="AE27" i="3" s="1"/>
  <c r="AC28" i="3"/>
  <c r="AH27" i="3"/>
  <c r="AI27" i="3" s="1"/>
  <c r="AJ27" i="3"/>
  <c r="AK27" i="3" s="1"/>
  <c r="AF26" i="3"/>
  <c r="M22" i="2"/>
  <c r="N22" i="2" s="1"/>
  <c r="O22" i="2" s="1"/>
  <c r="O28" i="3"/>
  <c r="A28" i="3"/>
  <c r="J26" i="3" l="1"/>
  <c r="L26" i="3" s="1"/>
  <c r="M26" i="3" s="1"/>
  <c r="X26" i="3"/>
  <c r="Z26" i="3" s="1"/>
  <c r="AA26" i="3" s="1"/>
  <c r="AZ26" i="3"/>
  <c r="BB26" i="3" s="1"/>
  <c r="BC26" i="3" s="1"/>
  <c r="D27" i="3"/>
  <c r="E27" i="3" s="1"/>
  <c r="BB25" i="3"/>
  <c r="BC25" i="3" s="1"/>
  <c r="R27" i="3"/>
  <c r="S27" i="3" s="1"/>
  <c r="AG26" i="3"/>
  <c r="AL26" i="3"/>
  <c r="AQ29" i="3"/>
  <c r="AX28" i="3"/>
  <c r="AY28" i="3" s="1"/>
  <c r="AV28" i="3"/>
  <c r="AW28" i="3" s="1"/>
  <c r="AR28" i="3"/>
  <c r="AS28" i="3" s="1"/>
  <c r="AC29" i="3"/>
  <c r="AJ28" i="3"/>
  <c r="AK28" i="3" s="1"/>
  <c r="AH28" i="3"/>
  <c r="AI28" i="3" s="1"/>
  <c r="AD28" i="3"/>
  <c r="AE28" i="3" s="1"/>
  <c r="H28" i="3"/>
  <c r="I28" i="3" s="1"/>
  <c r="B28" i="3"/>
  <c r="C28" i="3" s="1"/>
  <c r="F28" i="3"/>
  <c r="G28" i="3" s="1"/>
  <c r="P28" i="3"/>
  <c r="Q28" i="3" s="1"/>
  <c r="V28" i="3"/>
  <c r="W28" i="3" s="1"/>
  <c r="T28" i="3"/>
  <c r="U28" i="3" s="1"/>
  <c r="AF27" i="3"/>
  <c r="AG27" i="3" s="1"/>
  <c r="AT27" i="3"/>
  <c r="L1" i="2"/>
  <c r="O29" i="3"/>
  <c r="A29" i="3"/>
  <c r="J27" i="3" l="1"/>
  <c r="L27" i="3" s="1"/>
  <c r="M27" i="3" s="1"/>
  <c r="X27" i="3"/>
  <c r="Z27" i="3" s="1"/>
  <c r="AA27" i="3" s="1"/>
  <c r="AL27" i="3"/>
  <c r="AN27" i="3" s="1"/>
  <c r="AO27" i="3" s="1"/>
  <c r="AN26" i="3"/>
  <c r="AO26" i="3" s="1"/>
  <c r="D28" i="3"/>
  <c r="E28" i="3" s="1"/>
  <c r="T29" i="3"/>
  <c r="U29" i="3" s="1"/>
  <c r="P29" i="3"/>
  <c r="Q29" i="3" s="1"/>
  <c r="V29" i="3"/>
  <c r="W29" i="3" s="1"/>
  <c r="AF28" i="3"/>
  <c r="AG28" i="3" s="1"/>
  <c r="AU27" i="3"/>
  <c r="AZ27" i="3"/>
  <c r="R28" i="3"/>
  <c r="AV29" i="3"/>
  <c r="AW29" i="3" s="1"/>
  <c r="AQ30" i="3"/>
  <c r="AX29" i="3"/>
  <c r="AY29" i="3" s="1"/>
  <c r="AR29" i="3"/>
  <c r="AS29" i="3" s="1"/>
  <c r="F29" i="3"/>
  <c r="G29" i="3" s="1"/>
  <c r="B29" i="3"/>
  <c r="C29" i="3" s="1"/>
  <c r="H29" i="3"/>
  <c r="I29" i="3" s="1"/>
  <c r="AC30" i="3"/>
  <c r="AJ29" i="3"/>
  <c r="AK29" i="3" s="1"/>
  <c r="AD29" i="3"/>
  <c r="AE29" i="3" s="1"/>
  <c r="AH29" i="3"/>
  <c r="AI29" i="3" s="1"/>
  <c r="AT28" i="3"/>
  <c r="AU28" i="3" s="1"/>
  <c r="L2" i="2"/>
  <c r="K2" i="2"/>
  <c r="O30" i="3"/>
  <c r="A30" i="3"/>
  <c r="J28" i="3" l="1"/>
  <c r="L28" i="3" s="1"/>
  <c r="M28" i="3" s="1"/>
  <c r="R29" i="3"/>
  <c r="S29" i="3" s="1"/>
  <c r="AF29" i="3"/>
  <c r="AG29" i="3" s="1"/>
  <c r="BB27" i="3"/>
  <c r="BC27" i="3" s="1"/>
  <c r="AL28" i="3"/>
  <c r="AN28" i="3" s="1"/>
  <c r="AO28" i="3" s="1"/>
  <c r="AT29" i="3"/>
  <c r="AU29" i="3" s="1"/>
  <c r="AZ28" i="3"/>
  <c r="BB28" i="3" s="1"/>
  <c r="BC28" i="3" s="1"/>
  <c r="P30" i="3"/>
  <c r="Q30" i="3" s="1"/>
  <c r="T30" i="3"/>
  <c r="U30" i="3" s="1"/>
  <c r="V30" i="3"/>
  <c r="W30" i="3" s="1"/>
  <c r="AC31" i="3"/>
  <c r="AD30" i="3"/>
  <c r="AE30" i="3" s="1"/>
  <c r="AH30" i="3"/>
  <c r="AI30" i="3" s="1"/>
  <c r="AJ30" i="3"/>
  <c r="AK30" i="3" s="1"/>
  <c r="F30" i="3"/>
  <c r="G30" i="3" s="1"/>
  <c r="H30" i="3"/>
  <c r="I30" i="3" s="1"/>
  <c r="B30" i="3"/>
  <c r="C30" i="3" s="1"/>
  <c r="D29" i="3"/>
  <c r="AV30" i="3"/>
  <c r="AW30" i="3" s="1"/>
  <c r="AQ31" i="3"/>
  <c r="AR30" i="3"/>
  <c r="AS30" i="3" s="1"/>
  <c r="AX30" i="3"/>
  <c r="AY30" i="3" s="1"/>
  <c r="S28" i="3"/>
  <c r="X28" i="3"/>
  <c r="O31" i="3"/>
  <c r="A31" i="3"/>
  <c r="AL29" i="3" l="1"/>
  <c r="AN29" i="3" s="1"/>
  <c r="AO29" i="3" s="1"/>
  <c r="AT30" i="3"/>
  <c r="AU30" i="3" s="1"/>
  <c r="X29" i="3"/>
  <c r="Z29" i="3" s="1"/>
  <c r="AA29" i="3" s="1"/>
  <c r="AZ29" i="3"/>
  <c r="BB29" i="3" s="1"/>
  <c r="BC29" i="3" s="1"/>
  <c r="D30" i="3"/>
  <c r="E30" i="3" s="1"/>
  <c r="R30" i="3"/>
  <c r="S30" i="3" s="1"/>
  <c r="T31" i="3"/>
  <c r="U31" i="3" s="1"/>
  <c r="P31" i="3"/>
  <c r="Q31" i="3" s="1"/>
  <c r="V31" i="3"/>
  <c r="W31" i="3" s="1"/>
  <c r="Z28" i="3"/>
  <c r="AA28" i="3" s="1"/>
  <c r="AF30" i="3"/>
  <c r="AG30" i="3" s="1"/>
  <c r="AC32" i="3"/>
  <c r="AH31" i="3"/>
  <c r="AI31" i="3" s="1"/>
  <c r="AD31" i="3"/>
  <c r="AE31" i="3" s="1"/>
  <c r="AJ31" i="3"/>
  <c r="AK31" i="3" s="1"/>
  <c r="F31" i="3"/>
  <c r="G31" i="3" s="1"/>
  <c r="H31" i="3"/>
  <c r="I31" i="3" s="1"/>
  <c r="B31" i="3"/>
  <c r="C31" i="3" s="1"/>
  <c r="AQ32" i="3"/>
  <c r="AX31" i="3"/>
  <c r="AY31" i="3" s="1"/>
  <c r="AR31" i="3"/>
  <c r="AS31" i="3" s="1"/>
  <c r="AV31" i="3"/>
  <c r="AW31" i="3" s="1"/>
  <c r="E29" i="3"/>
  <c r="J29" i="3"/>
  <c r="O32" i="3"/>
  <c r="A32" i="3"/>
  <c r="X30" i="3" l="1"/>
  <c r="Z30" i="3" s="1"/>
  <c r="AA30" i="3" s="1"/>
  <c r="AZ30" i="3"/>
  <c r="BB30" i="3" s="1"/>
  <c r="BC30" i="3" s="1"/>
  <c r="J30" i="3"/>
  <c r="L30" i="3" s="1"/>
  <c r="M30" i="3" s="1"/>
  <c r="AT31" i="3"/>
  <c r="AU31" i="3" s="1"/>
  <c r="L29" i="3"/>
  <c r="M29" i="3" s="1"/>
  <c r="D31" i="3"/>
  <c r="E31" i="3" s="1"/>
  <c r="F32" i="3"/>
  <c r="G32" i="3" s="1"/>
  <c r="B32" i="3"/>
  <c r="C32" i="3" s="1"/>
  <c r="H32" i="3"/>
  <c r="I32" i="3" s="1"/>
  <c r="AL30" i="3"/>
  <c r="AN30" i="3" s="1"/>
  <c r="AO30" i="3" s="1"/>
  <c r="R31" i="3"/>
  <c r="P32" i="3"/>
  <c r="Q32" i="3" s="1"/>
  <c r="V32" i="3"/>
  <c r="W32" i="3" s="1"/>
  <c r="T32" i="3"/>
  <c r="U32" i="3" s="1"/>
  <c r="AQ33" i="3"/>
  <c r="AR32" i="3"/>
  <c r="AS32" i="3" s="1"/>
  <c r="AX32" i="3"/>
  <c r="AY32" i="3" s="1"/>
  <c r="AV32" i="3"/>
  <c r="AW32" i="3" s="1"/>
  <c r="AF31" i="3"/>
  <c r="AC33" i="3"/>
  <c r="AH32" i="3"/>
  <c r="AI32" i="3" s="1"/>
  <c r="AD32" i="3"/>
  <c r="AE32" i="3" s="1"/>
  <c r="AJ32" i="3"/>
  <c r="AK32" i="3" s="1"/>
  <c r="O33" i="3"/>
  <c r="A33" i="3"/>
  <c r="AZ31" i="3" l="1"/>
  <c r="BB31" i="3" s="1"/>
  <c r="BC31" i="3" s="1"/>
  <c r="J31" i="3"/>
  <c r="L31" i="3" s="1"/>
  <c r="M31" i="3" s="1"/>
  <c r="R32" i="3"/>
  <c r="S32" i="3" s="1"/>
  <c r="AF32" i="3"/>
  <c r="AG32" i="3" s="1"/>
  <c r="D32" i="3"/>
  <c r="E32" i="3" s="1"/>
  <c r="S31" i="3"/>
  <c r="X31" i="3"/>
  <c r="AX33" i="3"/>
  <c r="AY33" i="3" s="1"/>
  <c r="AR33" i="3"/>
  <c r="AS33" i="3" s="1"/>
  <c r="AV33" i="3"/>
  <c r="AW33" i="3" s="1"/>
  <c r="AQ34" i="3"/>
  <c r="F33" i="3"/>
  <c r="G33" i="3" s="1"/>
  <c r="B33" i="3"/>
  <c r="C33" i="3" s="1"/>
  <c r="H33" i="3"/>
  <c r="I33" i="3" s="1"/>
  <c r="AH33" i="3"/>
  <c r="AI33" i="3" s="1"/>
  <c r="AD33" i="3"/>
  <c r="AE33" i="3" s="1"/>
  <c r="AJ33" i="3"/>
  <c r="AK33" i="3" s="1"/>
  <c r="AC34" i="3"/>
  <c r="T33" i="3"/>
  <c r="U33" i="3" s="1"/>
  <c r="V33" i="3"/>
  <c r="W33" i="3" s="1"/>
  <c r="P33" i="3"/>
  <c r="Q33" i="3" s="1"/>
  <c r="AG31" i="3"/>
  <c r="AL31" i="3"/>
  <c r="AT32" i="3"/>
  <c r="J32" i="3"/>
  <c r="L32" i="3" s="1"/>
  <c r="M32" i="3" s="1"/>
  <c r="O34" i="3"/>
  <c r="A34" i="3"/>
  <c r="X32" i="3" l="1"/>
  <c r="Z32" i="3" s="1"/>
  <c r="AA32" i="3" s="1"/>
  <c r="R33" i="3"/>
  <c r="S33" i="3" s="1"/>
  <c r="AL32" i="3"/>
  <c r="AN32" i="3" s="1"/>
  <c r="AO32" i="3" s="1"/>
  <c r="AF33" i="3"/>
  <c r="AG33" i="3" s="1"/>
  <c r="AN31" i="3"/>
  <c r="AO31" i="3" s="1"/>
  <c r="D33" i="3"/>
  <c r="E33" i="3" s="1"/>
  <c r="AT33" i="3"/>
  <c r="P34" i="3"/>
  <c r="Q34" i="3" s="1"/>
  <c r="T34" i="3"/>
  <c r="U34" i="3" s="1"/>
  <c r="V34" i="3"/>
  <c r="W34" i="3" s="1"/>
  <c r="AQ35" i="3"/>
  <c r="AR34" i="3"/>
  <c r="AS34" i="3" s="1"/>
  <c r="AX34" i="3"/>
  <c r="AY34" i="3" s="1"/>
  <c r="AV34" i="3"/>
  <c r="AW34" i="3" s="1"/>
  <c r="Z31" i="3"/>
  <c r="AA31" i="3" s="1"/>
  <c r="AU32" i="3"/>
  <c r="AZ32" i="3"/>
  <c r="F34" i="3"/>
  <c r="G34" i="3" s="1"/>
  <c r="H34" i="3"/>
  <c r="I34" i="3" s="1"/>
  <c r="B34" i="3"/>
  <c r="C34" i="3" s="1"/>
  <c r="AC35" i="3"/>
  <c r="AD34" i="3"/>
  <c r="AE34" i="3" s="1"/>
  <c r="AJ34" i="3"/>
  <c r="AK34" i="3" s="1"/>
  <c r="AH34" i="3"/>
  <c r="AI34" i="3" s="1"/>
  <c r="O35" i="3"/>
  <c r="A35" i="3"/>
  <c r="X33" i="3" l="1"/>
  <c r="Z33" i="3" s="1"/>
  <c r="AA33" i="3" s="1"/>
  <c r="J33" i="3"/>
  <c r="L33" i="3" s="1"/>
  <c r="M33" i="3" s="1"/>
  <c r="AL33" i="3"/>
  <c r="AN33" i="3" s="1"/>
  <c r="AO33" i="3" s="1"/>
  <c r="AT34" i="3"/>
  <c r="AU34" i="3" s="1"/>
  <c r="R34" i="3"/>
  <c r="S34" i="3" s="1"/>
  <c r="BB32" i="3"/>
  <c r="BC32" i="3" s="1"/>
  <c r="D34" i="3"/>
  <c r="E34" i="3" s="1"/>
  <c r="AV35" i="3"/>
  <c r="AW35" i="3" s="1"/>
  <c r="AQ36" i="3"/>
  <c r="AX35" i="3"/>
  <c r="AY35" i="3" s="1"/>
  <c r="AR35" i="3"/>
  <c r="AS35" i="3" s="1"/>
  <c r="F35" i="3"/>
  <c r="G35" i="3" s="1"/>
  <c r="H35" i="3"/>
  <c r="I35" i="3" s="1"/>
  <c r="B35" i="3"/>
  <c r="C35" i="3" s="1"/>
  <c r="AF34" i="3"/>
  <c r="AJ35" i="3"/>
  <c r="AK35" i="3" s="1"/>
  <c r="AC36" i="3"/>
  <c r="AD35" i="3"/>
  <c r="AE35" i="3" s="1"/>
  <c r="AH35" i="3"/>
  <c r="AI35" i="3" s="1"/>
  <c r="T35" i="3"/>
  <c r="U35" i="3" s="1"/>
  <c r="V35" i="3"/>
  <c r="W35" i="3" s="1"/>
  <c r="P35" i="3"/>
  <c r="Q35" i="3" s="1"/>
  <c r="AU33" i="3"/>
  <c r="AZ33" i="3"/>
  <c r="O36" i="3"/>
  <c r="A36" i="3"/>
  <c r="AZ34" i="3" l="1"/>
  <c r="BB34" i="3" s="1"/>
  <c r="BC34" i="3" s="1"/>
  <c r="X34" i="3"/>
  <c r="Z34" i="3" s="1"/>
  <c r="AA34" i="3" s="1"/>
  <c r="J34" i="3"/>
  <c r="L34" i="3" s="1"/>
  <c r="M34" i="3" s="1"/>
  <c r="AF35" i="3"/>
  <c r="AG35" i="3" s="1"/>
  <c r="R35" i="3"/>
  <c r="S35" i="3" s="1"/>
  <c r="BB33" i="3"/>
  <c r="BC33" i="3" s="1"/>
  <c r="AG34" i="3"/>
  <c r="AL34" i="3"/>
  <c r="P36" i="3"/>
  <c r="Q36" i="3" s="1"/>
  <c r="V36" i="3"/>
  <c r="W36" i="3" s="1"/>
  <c r="T36" i="3"/>
  <c r="U36" i="3" s="1"/>
  <c r="AQ37" i="3"/>
  <c r="AV36" i="3"/>
  <c r="AW36" i="3" s="1"/>
  <c r="AR36" i="3"/>
  <c r="AS36" i="3" s="1"/>
  <c r="AX36" i="3"/>
  <c r="AY36" i="3" s="1"/>
  <c r="AJ36" i="3"/>
  <c r="AK36" i="3" s="1"/>
  <c r="AC37" i="3"/>
  <c r="AD36" i="3"/>
  <c r="AE36" i="3" s="1"/>
  <c r="AH36" i="3"/>
  <c r="AI36" i="3" s="1"/>
  <c r="D35" i="3"/>
  <c r="AT35" i="3"/>
  <c r="AU35" i="3" s="1"/>
  <c r="H36" i="3"/>
  <c r="I36" i="3" s="1"/>
  <c r="B36" i="3"/>
  <c r="C36" i="3" s="1"/>
  <c r="F36" i="3"/>
  <c r="G36" i="3" s="1"/>
  <c r="O37" i="3"/>
  <c r="A37" i="3"/>
  <c r="X35" i="3" l="1"/>
  <c r="Z35" i="3" s="1"/>
  <c r="AA35" i="3" s="1"/>
  <c r="R36" i="3"/>
  <c r="S36" i="3" s="1"/>
  <c r="AL35" i="3"/>
  <c r="AN35" i="3" s="1"/>
  <c r="AO35" i="3" s="1"/>
  <c r="AF36" i="3"/>
  <c r="AG36" i="3" s="1"/>
  <c r="AT36" i="3"/>
  <c r="AU36" i="3" s="1"/>
  <c r="T37" i="3"/>
  <c r="U37" i="3" s="1"/>
  <c r="P37" i="3"/>
  <c r="Q37" i="3" s="1"/>
  <c r="V37" i="3"/>
  <c r="W37" i="3" s="1"/>
  <c r="AZ35" i="3"/>
  <c r="BB35" i="3" s="1"/>
  <c r="BC35" i="3" s="1"/>
  <c r="X36" i="3"/>
  <c r="Z36" i="3" s="1"/>
  <c r="AA36" i="3" s="1"/>
  <c r="E35" i="3"/>
  <c r="J35" i="3"/>
  <c r="AN34" i="3"/>
  <c r="AO34" i="3" s="1"/>
  <c r="F37" i="3"/>
  <c r="G37" i="3" s="1"/>
  <c r="H37" i="3"/>
  <c r="I37" i="3" s="1"/>
  <c r="B37" i="3"/>
  <c r="C37" i="3" s="1"/>
  <c r="D36" i="3"/>
  <c r="AJ37" i="3"/>
  <c r="AK37" i="3" s="1"/>
  <c r="AC38" i="3"/>
  <c r="AH37" i="3"/>
  <c r="AI37" i="3" s="1"/>
  <c r="AD37" i="3"/>
  <c r="AE37" i="3" s="1"/>
  <c r="AQ38" i="3"/>
  <c r="AX37" i="3"/>
  <c r="AY37" i="3" s="1"/>
  <c r="AR37" i="3"/>
  <c r="AS37" i="3" s="1"/>
  <c r="AV37" i="3"/>
  <c r="AW37" i="3" s="1"/>
  <c r="O38" i="3"/>
  <c r="A38" i="3"/>
  <c r="AZ36" i="3" l="1"/>
  <c r="BB36" i="3" s="1"/>
  <c r="BC36" i="3" s="1"/>
  <c r="AL36" i="3"/>
  <c r="AN36" i="3" s="1"/>
  <c r="AO36" i="3" s="1"/>
  <c r="AT37" i="3"/>
  <c r="L35" i="3"/>
  <c r="M35" i="3" s="1"/>
  <c r="H38" i="3"/>
  <c r="I38" i="3" s="1"/>
  <c r="B38" i="3"/>
  <c r="C38" i="3" s="1"/>
  <c r="F38" i="3"/>
  <c r="G38" i="3" s="1"/>
  <c r="P38" i="3"/>
  <c r="Q38" i="3" s="1"/>
  <c r="T38" i="3"/>
  <c r="U38" i="3" s="1"/>
  <c r="V38" i="3"/>
  <c r="W38" i="3" s="1"/>
  <c r="AX38" i="3"/>
  <c r="AY38" i="3" s="1"/>
  <c r="AV38" i="3"/>
  <c r="AW38" i="3" s="1"/>
  <c r="AQ39" i="3"/>
  <c r="AR38" i="3"/>
  <c r="AS38" i="3" s="1"/>
  <c r="J36" i="3"/>
  <c r="E36" i="3"/>
  <c r="AH38" i="3"/>
  <c r="AI38" i="3" s="1"/>
  <c r="AJ38" i="3"/>
  <c r="AK38" i="3" s="1"/>
  <c r="AC39" i="3"/>
  <c r="AD38" i="3"/>
  <c r="AE38" i="3" s="1"/>
  <c r="R37" i="3"/>
  <c r="S37" i="3" s="1"/>
  <c r="AF37" i="3"/>
  <c r="AG37" i="3" s="1"/>
  <c r="D37" i="3"/>
  <c r="O39" i="3"/>
  <c r="A39" i="3"/>
  <c r="AF38" i="3" l="1"/>
  <c r="AG38" i="3" s="1"/>
  <c r="AT38" i="3"/>
  <c r="AU37" i="3"/>
  <c r="AZ37" i="3"/>
  <c r="BB37" i="3" s="1"/>
  <c r="BC37" i="3" s="1"/>
  <c r="L36" i="3"/>
  <c r="M36" i="3" s="1"/>
  <c r="AD39" i="3"/>
  <c r="AE39" i="3" s="1"/>
  <c r="AJ39" i="3"/>
  <c r="AK39" i="3" s="1"/>
  <c r="AC40" i="3"/>
  <c r="AH39" i="3"/>
  <c r="AI39" i="3" s="1"/>
  <c r="AL37" i="3"/>
  <c r="AN37" i="3" s="1"/>
  <c r="AO37" i="3" s="1"/>
  <c r="H39" i="3"/>
  <c r="I39" i="3" s="1"/>
  <c r="B39" i="3"/>
  <c r="C39" i="3" s="1"/>
  <c r="F39" i="3"/>
  <c r="G39" i="3" s="1"/>
  <c r="X37" i="3"/>
  <c r="Z37" i="3" s="1"/>
  <c r="AA37" i="3" s="1"/>
  <c r="T39" i="3"/>
  <c r="U39" i="3" s="1"/>
  <c r="P39" i="3"/>
  <c r="Q39" i="3" s="1"/>
  <c r="V39" i="3"/>
  <c r="W39" i="3" s="1"/>
  <c r="D38" i="3"/>
  <c r="E38" i="3" s="1"/>
  <c r="E37" i="3"/>
  <c r="J37" i="3"/>
  <c r="AV39" i="3"/>
  <c r="AW39" i="3" s="1"/>
  <c r="AQ40" i="3"/>
  <c r="AR39" i="3"/>
  <c r="AS39" i="3" s="1"/>
  <c r="AX39" i="3"/>
  <c r="AY39" i="3" s="1"/>
  <c r="R38" i="3"/>
  <c r="S38" i="3" s="1"/>
  <c r="O40" i="3"/>
  <c r="A40" i="3"/>
  <c r="AF39" i="3" l="1"/>
  <c r="AG39" i="3" s="1"/>
  <c r="AL38" i="3"/>
  <c r="AN38" i="3" s="1"/>
  <c r="AO38" i="3" s="1"/>
  <c r="J38" i="3"/>
  <c r="L38" i="3" s="1"/>
  <c r="M38" i="3" s="1"/>
  <c r="X38" i="3"/>
  <c r="Z38" i="3" s="1"/>
  <c r="AA38" i="3" s="1"/>
  <c r="D39" i="3"/>
  <c r="AU38" i="3"/>
  <c r="AZ38" i="3"/>
  <c r="L37" i="3"/>
  <c r="M37" i="3" s="1"/>
  <c r="R39" i="3"/>
  <c r="AJ40" i="3"/>
  <c r="AK40" i="3" s="1"/>
  <c r="AC41" i="3"/>
  <c r="AD40" i="3"/>
  <c r="AE40" i="3" s="1"/>
  <c r="AH40" i="3"/>
  <c r="AI40" i="3" s="1"/>
  <c r="B40" i="3"/>
  <c r="C40" i="3" s="1"/>
  <c r="F40" i="3"/>
  <c r="G40" i="3" s="1"/>
  <c r="H40" i="3"/>
  <c r="I40" i="3" s="1"/>
  <c r="AX40" i="3"/>
  <c r="AY40" i="3" s="1"/>
  <c r="AV40" i="3"/>
  <c r="AW40" i="3" s="1"/>
  <c r="AR40" i="3"/>
  <c r="AS40" i="3" s="1"/>
  <c r="AQ41" i="3"/>
  <c r="AL39" i="3"/>
  <c r="AN39" i="3" s="1"/>
  <c r="AO39" i="3" s="1"/>
  <c r="P40" i="3"/>
  <c r="Q40" i="3" s="1"/>
  <c r="V40" i="3"/>
  <c r="W40" i="3" s="1"/>
  <c r="T40" i="3"/>
  <c r="U40" i="3" s="1"/>
  <c r="AT39" i="3"/>
  <c r="AU39" i="3" s="1"/>
  <c r="O41" i="3"/>
  <c r="A41" i="3"/>
  <c r="BB38" i="3" l="1"/>
  <c r="BC38" i="3" s="1"/>
  <c r="E39" i="3"/>
  <c r="J39" i="3"/>
  <c r="AT40" i="3"/>
  <c r="AU40" i="3" s="1"/>
  <c r="H41" i="3"/>
  <c r="I41" i="3" s="1"/>
  <c r="B41" i="3"/>
  <c r="C41" i="3" s="1"/>
  <c r="F41" i="3"/>
  <c r="G41" i="3" s="1"/>
  <c r="T41" i="3"/>
  <c r="U41" i="3" s="1"/>
  <c r="V41" i="3"/>
  <c r="W41" i="3" s="1"/>
  <c r="P41" i="3"/>
  <c r="Q41" i="3" s="1"/>
  <c r="D40" i="3"/>
  <c r="AC42" i="3"/>
  <c r="AH41" i="3"/>
  <c r="AI41" i="3" s="1"/>
  <c r="AD41" i="3"/>
  <c r="AE41" i="3" s="1"/>
  <c r="AJ41" i="3"/>
  <c r="AK41" i="3" s="1"/>
  <c r="R40" i="3"/>
  <c r="AF40" i="3"/>
  <c r="AZ39" i="3"/>
  <c r="BB39" i="3" s="1"/>
  <c r="BC39" i="3" s="1"/>
  <c r="AQ42" i="3"/>
  <c r="AX41" i="3"/>
  <c r="AY41" i="3" s="1"/>
  <c r="AR41" i="3"/>
  <c r="AS41" i="3" s="1"/>
  <c r="AV41" i="3"/>
  <c r="AW41" i="3" s="1"/>
  <c r="S39" i="3"/>
  <c r="X39" i="3"/>
  <c r="O42" i="3"/>
  <c r="A42" i="3"/>
  <c r="AZ40" i="3" l="1"/>
  <c r="BB40" i="3" s="1"/>
  <c r="BC40" i="3" s="1"/>
  <c r="D41" i="3"/>
  <c r="E41" i="3" s="1"/>
  <c r="L39" i="3"/>
  <c r="M39" i="3" s="1"/>
  <c r="B42" i="3"/>
  <c r="C42" i="3" s="1"/>
  <c r="F42" i="3"/>
  <c r="G42" i="3" s="1"/>
  <c r="H42" i="3"/>
  <c r="I42" i="3" s="1"/>
  <c r="AG40" i="3"/>
  <c r="AL40" i="3"/>
  <c r="AD42" i="3"/>
  <c r="AE42" i="3" s="1"/>
  <c r="AJ42" i="3"/>
  <c r="AK42" i="3" s="1"/>
  <c r="AH42" i="3"/>
  <c r="AI42" i="3" s="1"/>
  <c r="AC43" i="3"/>
  <c r="P42" i="3"/>
  <c r="Q42" i="3" s="1"/>
  <c r="T42" i="3"/>
  <c r="U42" i="3" s="1"/>
  <c r="V42" i="3"/>
  <c r="W42" i="3" s="1"/>
  <c r="E40" i="3"/>
  <c r="J40" i="3"/>
  <c r="AT41" i="3"/>
  <c r="AX42" i="3"/>
  <c r="AY42" i="3" s="1"/>
  <c r="AV42" i="3"/>
  <c r="AW42" i="3" s="1"/>
  <c r="AR42" i="3"/>
  <c r="AS42" i="3" s="1"/>
  <c r="AQ43" i="3"/>
  <c r="S40" i="3"/>
  <c r="X40" i="3"/>
  <c r="Z39" i="3"/>
  <c r="AA39" i="3" s="1"/>
  <c r="AF41" i="3"/>
  <c r="AG41" i="3" s="1"/>
  <c r="R41" i="3"/>
  <c r="O43" i="3"/>
  <c r="A43" i="3"/>
  <c r="AF42" i="3" l="1"/>
  <c r="AG42" i="3" s="1"/>
  <c r="J41" i="3"/>
  <c r="L41" i="3" s="1"/>
  <c r="M41" i="3" s="1"/>
  <c r="D42" i="3"/>
  <c r="E42" i="3" s="1"/>
  <c r="AN40" i="3"/>
  <c r="AO40" i="3" s="1"/>
  <c r="R42" i="3"/>
  <c r="S42" i="3" s="1"/>
  <c r="L40" i="3"/>
  <c r="M40" i="3" s="1"/>
  <c r="AL41" i="3"/>
  <c r="AN41" i="3" s="1"/>
  <c r="AO41" i="3" s="1"/>
  <c r="AJ43" i="3"/>
  <c r="AK43" i="3" s="1"/>
  <c r="AC44" i="3"/>
  <c r="AH43" i="3"/>
  <c r="AI43" i="3" s="1"/>
  <c r="AD43" i="3"/>
  <c r="AE43" i="3" s="1"/>
  <c r="F43" i="3"/>
  <c r="G43" i="3" s="1"/>
  <c r="B43" i="3"/>
  <c r="C43" i="3" s="1"/>
  <c r="H43" i="3"/>
  <c r="I43" i="3" s="1"/>
  <c r="AT42" i="3"/>
  <c r="T43" i="3"/>
  <c r="U43" i="3" s="1"/>
  <c r="V43" i="3"/>
  <c r="W43" i="3" s="1"/>
  <c r="P43" i="3"/>
  <c r="Q43" i="3" s="1"/>
  <c r="S41" i="3"/>
  <c r="X41" i="3"/>
  <c r="Z40" i="3"/>
  <c r="AA40" i="3" s="1"/>
  <c r="AQ44" i="3"/>
  <c r="AX43" i="3"/>
  <c r="AY43" i="3" s="1"/>
  <c r="AV43" i="3"/>
  <c r="AW43" i="3" s="1"/>
  <c r="AR43" i="3"/>
  <c r="AS43" i="3" s="1"/>
  <c r="AU41" i="3"/>
  <c r="AZ41" i="3"/>
  <c r="O44" i="3"/>
  <c r="A44" i="3"/>
  <c r="AL42" i="3" l="1"/>
  <c r="AN42" i="3" s="1"/>
  <c r="AO42" i="3" s="1"/>
  <c r="X42" i="3"/>
  <c r="Z42" i="3" s="1"/>
  <c r="AA42" i="3" s="1"/>
  <c r="J42" i="3"/>
  <c r="L42" i="3" s="1"/>
  <c r="M42" i="3" s="1"/>
  <c r="AF43" i="3"/>
  <c r="AG43" i="3" s="1"/>
  <c r="BB41" i="3"/>
  <c r="BC41" i="3" s="1"/>
  <c r="Z41" i="3"/>
  <c r="AA41" i="3" s="1"/>
  <c r="D43" i="3"/>
  <c r="E43" i="3" s="1"/>
  <c r="AU42" i="3"/>
  <c r="AZ42" i="3"/>
  <c r="H44" i="3"/>
  <c r="I44" i="3" s="1"/>
  <c r="F44" i="3"/>
  <c r="G44" i="3" s="1"/>
  <c r="B44" i="3"/>
  <c r="C44" i="3" s="1"/>
  <c r="R43" i="3"/>
  <c r="P44" i="3"/>
  <c r="Q44" i="3" s="1"/>
  <c r="V44" i="3"/>
  <c r="W44" i="3" s="1"/>
  <c r="T44" i="3"/>
  <c r="U44" i="3" s="1"/>
  <c r="AT43" i="3"/>
  <c r="AU43" i="3" s="1"/>
  <c r="AV44" i="3"/>
  <c r="AW44" i="3" s="1"/>
  <c r="AR44" i="3"/>
  <c r="AS44" i="3" s="1"/>
  <c r="AX44" i="3"/>
  <c r="AY44" i="3" s="1"/>
  <c r="AQ45" i="3"/>
  <c r="AD44" i="3"/>
  <c r="AE44" i="3" s="1"/>
  <c r="AH44" i="3"/>
  <c r="AI44" i="3" s="1"/>
  <c r="AJ44" i="3"/>
  <c r="AK44" i="3" s="1"/>
  <c r="AC45" i="3"/>
  <c r="O45" i="3"/>
  <c r="A45" i="3"/>
  <c r="AF44" i="3" l="1"/>
  <c r="AG44" i="3" s="1"/>
  <c r="AL43" i="3"/>
  <c r="AN43" i="3" s="1"/>
  <c r="AO43" i="3" s="1"/>
  <c r="BB42" i="3"/>
  <c r="BC42" i="3" s="1"/>
  <c r="R44" i="3"/>
  <c r="S44" i="3" s="1"/>
  <c r="J43" i="3"/>
  <c r="L43" i="3" s="1"/>
  <c r="M43" i="3" s="1"/>
  <c r="T45" i="3"/>
  <c r="U45" i="3" s="1"/>
  <c r="P45" i="3"/>
  <c r="Q45" i="3" s="1"/>
  <c r="V45" i="3"/>
  <c r="W45" i="3" s="1"/>
  <c r="AX45" i="3"/>
  <c r="AY45" i="3" s="1"/>
  <c r="AV45" i="3"/>
  <c r="AW45" i="3" s="1"/>
  <c r="AQ46" i="3"/>
  <c r="AR45" i="3"/>
  <c r="AS45" i="3" s="1"/>
  <c r="AZ43" i="3"/>
  <c r="BB43" i="3" s="1"/>
  <c r="BC43" i="3" s="1"/>
  <c r="F45" i="3"/>
  <c r="G45" i="3" s="1"/>
  <c r="B45" i="3"/>
  <c r="C45" i="3" s="1"/>
  <c r="H45" i="3"/>
  <c r="I45" i="3" s="1"/>
  <c r="AH45" i="3"/>
  <c r="AI45" i="3" s="1"/>
  <c r="AD45" i="3"/>
  <c r="AE45" i="3" s="1"/>
  <c r="AC46" i="3"/>
  <c r="AJ45" i="3"/>
  <c r="AK45" i="3" s="1"/>
  <c r="D44" i="3"/>
  <c r="E44" i="3" s="1"/>
  <c r="AT44" i="3"/>
  <c r="S43" i="3"/>
  <c r="X43" i="3"/>
  <c r="O46" i="3"/>
  <c r="A46" i="3"/>
  <c r="AL44" i="3" l="1"/>
  <c r="AN44" i="3" s="1"/>
  <c r="AO44" i="3" s="1"/>
  <c r="AF45" i="3"/>
  <c r="AG45" i="3" s="1"/>
  <c r="X44" i="3"/>
  <c r="Z44" i="3" s="1"/>
  <c r="AA44" i="3" s="1"/>
  <c r="D45" i="3"/>
  <c r="E45" i="3" s="1"/>
  <c r="Z43" i="3"/>
  <c r="AA43" i="3" s="1"/>
  <c r="H46" i="3"/>
  <c r="I46" i="3" s="1"/>
  <c r="F46" i="3"/>
  <c r="G46" i="3" s="1"/>
  <c r="B46" i="3"/>
  <c r="C46" i="3" s="1"/>
  <c r="P46" i="3"/>
  <c r="Q46" i="3" s="1"/>
  <c r="T46" i="3"/>
  <c r="U46" i="3" s="1"/>
  <c r="V46" i="3"/>
  <c r="W46" i="3" s="1"/>
  <c r="AU44" i="3"/>
  <c r="AZ44" i="3"/>
  <c r="AJ46" i="3"/>
  <c r="AK46" i="3" s="1"/>
  <c r="AH46" i="3"/>
  <c r="AI46" i="3" s="1"/>
  <c r="AD46" i="3"/>
  <c r="AE46" i="3" s="1"/>
  <c r="AC47" i="3"/>
  <c r="AQ47" i="3"/>
  <c r="AV46" i="3"/>
  <c r="AW46" i="3" s="1"/>
  <c r="AX46" i="3"/>
  <c r="AY46" i="3" s="1"/>
  <c r="AR46" i="3"/>
  <c r="AS46" i="3" s="1"/>
  <c r="R45" i="3"/>
  <c r="S45" i="3" s="1"/>
  <c r="AT45" i="3"/>
  <c r="J44" i="3"/>
  <c r="L44" i="3" s="1"/>
  <c r="M44" i="3" s="1"/>
  <c r="O47" i="3"/>
  <c r="A47" i="3"/>
  <c r="BB44" i="3" l="1"/>
  <c r="BC44" i="3" s="1"/>
  <c r="AL45" i="3"/>
  <c r="AN45" i="3" s="1"/>
  <c r="AO45" i="3" s="1"/>
  <c r="J45" i="3"/>
  <c r="L45" i="3" s="1"/>
  <c r="M45" i="3" s="1"/>
  <c r="AT46" i="3"/>
  <c r="AU46" i="3" s="1"/>
  <c r="AC48" i="3"/>
  <c r="AD47" i="3"/>
  <c r="AE47" i="3" s="1"/>
  <c r="AJ47" i="3"/>
  <c r="AK47" i="3" s="1"/>
  <c r="AH47" i="3"/>
  <c r="AI47" i="3" s="1"/>
  <c r="AF46" i="3"/>
  <c r="R46" i="3"/>
  <c r="X45" i="3"/>
  <c r="Z45" i="3" s="1"/>
  <c r="AA45" i="3" s="1"/>
  <c r="H47" i="3"/>
  <c r="I47" i="3" s="1"/>
  <c r="F47" i="3"/>
  <c r="G47" i="3" s="1"/>
  <c r="B47" i="3"/>
  <c r="C47" i="3" s="1"/>
  <c r="T47" i="3"/>
  <c r="U47" i="3" s="1"/>
  <c r="P47" i="3"/>
  <c r="Q47" i="3" s="1"/>
  <c r="V47" i="3"/>
  <c r="W47" i="3" s="1"/>
  <c r="AU45" i="3"/>
  <c r="AZ45" i="3"/>
  <c r="AV47" i="3"/>
  <c r="AW47" i="3" s="1"/>
  <c r="AQ48" i="3"/>
  <c r="AR47" i="3"/>
  <c r="AS47" i="3" s="1"/>
  <c r="AX47" i="3"/>
  <c r="AY47" i="3" s="1"/>
  <c r="D46" i="3"/>
  <c r="O48" i="3"/>
  <c r="A48" i="3"/>
  <c r="BB45" i="3" l="1"/>
  <c r="BC45" i="3" s="1"/>
  <c r="AT47" i="3"/>
  <c r="AU47" i="3" s="1"/>
  <c r="AZ46" i="3"/>
  <c r="BB46" i="3" s="1"/>
  <c r="BC46" i="3" s="1"/>
  <c r="F48" i="3"/>
  <c r="G48" i="3" s="1"/>
  <c r="B48" i="3"/>
  <c r="C48" i="3" s="1"/>
  <c r="H48" i="3"/>
  <c r="I48" i="3" s="1"/>
  <c r="AF47" i="3"/>
  <c r="AC49" i="3"/>
  <c r="AJ48" i="3"/>
  <c r="AK48" i="3" s="1"/>
  <c r="AD48" i="3"/>
  <c r="AE48" i="3" s="1"/>
  <c r="AH48" i="3"/>
  <c r="AI48" i="3" s="1"/>
  <c r="P48" i="3"/>
  <c r="Q48" i="3" s="1"/>
  <c r="V48" i="3"/>
  <c r="W48" i="3" s="1"/>
  <c r="T48" i="3"/>
  <c r="U48" i="3" s="1"/>
  <c r="E46" i="3"/>
  <c r="J46" i="3"/>
  <c r="R47" i="3"/>
  <c r="S46" i="3"/>
  <c r="X46" i="3"/>
  <c r="AX48" i="3"/>
  <c r="AY48" i="3" s="1"/>
  <c r="AR48" i="3"/>
  <c r="AS48" i="3" s="1"/>
  <c r="AQ49" i="3"/>
  <c r="AV48" i="3"/>
  <c r="AW48" i="3" s="1"/>
  <c r="D47" i="3"/>
  <c r="AG46" i="3"/>
  <c r="AL46" i="3"/>
  <c r="O49" i="3"/>
  <c r="A49" i="3"/>
  <c r="D48" i="3" l="1"/>
  <c r="E48" i="3" s="1"/>
  <c r="AZ47" i="3"/>
  <c r="BB47" i="3" s="1"/>
  <c r="BC47" i="3" s="1"/>
  <c r="AN46" i="3"/>
  <c r="AO46" i="3" s="1"/>
  <c r="AT48" i="3"/>
  <c r="AU48" i="3" s="1"/>
  <c r="L46" i="3"/>
  <c r="M46" i="3" s="1"/>
  <c r="AV49" i="3"/>
  <c r="AW49" i="3" s="1"/>
  <c r="AX49" i="3"/>
  <c r="AY49" i="3" s="1"/>
  <c r="AR49" i="3"/>
  <c r="AS49" i="3" s="1"/>
  <c r="AQ50" i="3"/>
  <c r="R48" i="3"/>
  <c r="S48" i="3" s="1"/>
  <c r="AF48" i="3"/>
  <c r="AJ49" i="3"/>
  <c r="AK49" i="3" s="1"/>
  <c r="AH49" i="3"/>
  <c r="AI49" i="3" s="1"/>
  <c r="AD49" i="3"/>
  <c r="AE49" i="3" s="1"/>
  <c r="AC50" i="3"/>
  <c r="E47" i="3"/>
  <c r="J47" i="3"/>
  <c r="Z46" i="3"/>
  <c r="AA46" i="3" s="1"/>
  <c r="AG47" i="3"/>
  <c r="AL47" i="3"/>
  <c r="T49" i="3"/>
  <c r="U49" i="3" s="1"/>
  <c r="V49" i="3"/>
  <c r="W49" i="3" s="1"/>
  <c r="P49" i="3"/>
  <c r="Q49" i="3" s="1"/>
  <c r="S47" i="3"/>
  <c r="X47" i="3"/>
  <c r="H49" i="3"/>
  <c r="I49" i="3" s="1"/>
  <c r="B49" i="3"/>
  <c r="C49" i="3" s="1"/>
  <c r="F49" i="3"/>
  <c r="G49" i="3" s="1"/>
  <c r="J48" i="3"/>
  <c r="L48" i="3" s="1"/>
  <c r="M48" i="3" s="1"/>
  <c r="O50" i="3"/>
  <c r="A50" i="3"/>
  <c r="AZ48" i="3" l="1"/>
  <c r="BB48" i="3" s="1"/>
  <c r="BC48" i="3" s="1"/>
  <c r="R49" i="3"/>
  <c r="S49" i="3" s="1"/>
  <c r="AN47" i="3"/>
  <c r="AO47" i="3" s="1"/>
  <c r="L47" i="3"/>
  <c r="M47" i="3" s="1"/>
  <c r="X48" i="3"/>
  <c r="Z48" i="3" s="1"/>
  <c r="AA48" i="3" s="1"/>
  <c r="Z47" i="3"/>
  <c r="AA47" i="3" s="1"/>
  <c r="D49" i="3"/>
  <c r="E49" i="3" s="1"/>
  <c r="F50" i="3"/>
  <c r="G50" i="3" s="1"/>
  <c r="B50" i="3"/>
  <c r="C50" i="3" s="1"/>
  <c r="H50" i="3"/>
  <c r="I50" i="3" s="1"/>
  <c r="AC51" i="3"/>
  <c r="AJ50" i="3"/>
  <c r="AK50" i="3" s="1"/>
  <c r="AH50" i="3"/>
  <c r="AI50" i="3" s="1"/>
  <c r="AD50" i="3"/>
  <c r="AE50" i="3" s="1"/>
  <c r="AV50" i="3"/>
  <c r="AW50" i="3" s="1"/>
  <c r="AX50" i="3"/>
  <c r="AY50" i="3" s="1"/>
  <c r="AR50" i="3"/>
  <c r="AS50" i="3" s="1"/>
  <c r="AQ51" i="3"/>
  <c r="AG48" i="3"/>
  <c r="AL48" i="3"/>
  <c r="P50" i="3"/>
  <c r="Q50" i="3" s="1"/>
  <c r="T50" i="3"/>
  <c r="U50" i="3" s="1"/>
  <c r="V50" i="3"/>
  <c r="W50" i="3" s="1"/>
  <c r="AF49" i="3"/>
  <c r="AT49" i="3"/>
  <c r="AU49" i="3" s="1"/>
  <c r="O51" i="3"/>
  <c r="A51" i="3"/>
  <c r="X49" i="3" l="1"/>
  <c r="Z49" i="3" s="1"/>
  <c r="AA49" i="3" s="1"/>
  <c r="AN48" i="3"/>
  <c r="AO48" i="3" s="1"/>
  <c r="AT50" i="3"/>
  <c r="AU50" i="3" s="1"/>
  <c r="D50" i="3"/>
  <c r="E50" i="3" s="1"/>
  <c r="J49" i="3"/>
  <c r="L49" i="3" s="1"/>
  <c r="M49" i="3" s="1"/>
  <c r="B51" i="3"/>
  <c r="C51" i="3" s="1"/>
  <c r="F51" i="3"/>
  <c r="G51" i="3" s="1"/>
  <c r="H51" i="3"/>
  <c r="I51" i="3" s="1"/>
  <c r="AG49" i="3"/>
  <c r="AL49" i="3"/>
  <c r="R50" i="3"/>
  <c r="AR51" i="3"/>
  <c r="AS51" i="3" s="1"/>
  <c r="AV51" i="3"/>
  <c r="AW51" i="3" s="1"/>
  <c r="AQ52" i="3"/>
  <c r="AX51" i="3"/>
  <c r="AY51" i="3" s="1"/>
  <c r="V51" i="3"/>
  <c r="W51" i="3" s="1"/>
  <c r="T51" i="3"/>
  <c r="U51" i="3" s="1"/>
  <c r="P51" i="3"/>
  <c r="Q51" i="3" s="1"/>
  <c r="AZ49" i="3"/>
  <c r="BB49" i="3" s="1"/>
  <c r="BC49" i="3" s="1"/>
  <c r="AF50" i="3"/>
  <c r="AG50" i="3" s="1"/>
  <c r="AC52" i="3"/>
  <c r="AD51" i="3"/>
  <c r="AE51" i="3" s="1"/>
  <c r="AH51" i="3"/>
  <c r="AI51" i="3" s="1"/>
  <c r="AJ51" i="3"/>
  <c r="AK51" i="3" s="1"/>
  <c r="O52" i="3"/>
  <c r="A52" i="3"/>
  <c r="AZ50" i="3" l="1"/>
  <c r="BB50" i="3" s="1"/>
  <c r="BC50" i="3" s="1"/>
  <c r="AL50" i="3"/>
  <c r="AN50" i="3" s="1"/>
  <c r="AO50" i="3" s="1"/>
  <c r="J50" i="3"/>
  <c r="L50" i="3" s="1"/>
  <c r="M50" i="3" s="1"/>
  <c r="AT51" i="3"/>
  <c r="AU51" i="3" s="1"/>
  <c r="AF51" i="3"/>
  <c r="AG51" i="3" s="1"/>
  <c r="AN49" i="3"/>
  <c r="AO49" i="3" s="1"/>
  <c r="D51" i="3"/>
  <c r="E51" i="3" s="1"/>
  <c r="H52" i="3"/>
  <c r="I52" i="3" s="1"/>
  <c r="F52" i="3"/>
  <c r="G52" i="3" s="1"/>
  <c r="B52" i="3"/>
  <c r="C52" i="3" s="1"/>
  <c r="AH52" i="3"/>
  <c r="AI52" i="3" s="1"/>
  <c r="AJ52" i="3"/>
  <c r="AK52" i="3" s="1"/>
  <c r="AD52" i="3"/>
  <c r="AE52" i="3" s="1"/>
  <c r="AC53" i="3"/>
  <c r="S50" i="3"/>
  <c r="X50" i="3"/>
  <c r="V52" i="3"/>
  <c r="W52" i="3" s="1"/>
  <c r="T52" i="3"/>
  <c r="U52" i="3" s="1"/>
  <c r="P52" i="3"/>
  <c r="Q52" i="3" s="1"/>
  <c r="AR52" i="3"/>
  <c r="AS52" i="3" s="1"/>
  <c r="AX52" i="3"/>
  <c r="AY52" i="3" s="1"/>
  <c r="AQ53" i="3"/>
  <c r="AV52" i="3"/>
  <c r="AW52" i="3" s="1"/>
  <c r="R51" i="3"/>
  <c r="O53" i="3"/>
  <c r="A53" i="3"/>
  <c r="AZ51" i="3" l="1"/>
  <c r="BB51" i="3" s="1"/>
  <c r="BC51" i="3" s="1"/>
  <c r="J51" i="3"/>
  <c r="L51" i="3" s="1"/>
  <c r="M51" i="3" s="1"/>
  <c r="AT52" i="3"/>
  <c r="AU52" i="3" s="1"/>
  <c r="AL51" i="3"/>
  <c r="AN51" i="3" s="1"/>
  <c r="AO51" i="3" s="1"/>
  <c r="R52" i="3"/>
  <c r="S52" i="3" s="1"/>
  <c r="Z50" i="3"/>
  <c r="AA50" i="3" s="1"/>
  <c r="D52" i="3"/>
  <c r="E52" i="3" s="1"/>
  <c r="S51" i="3"/>
  <c r="X51" i="3"/>
  <c r="T53" i="3"/>
  <c r="U53" i="3" s="1"/>
  <c r="V53" i="3"/>
  <c r="W53" i="3" s="1"/>
  <c r="P53" i="3"/>
  <c r="Q53" i="3" s="1"/>
  <c r="AF52" i="3"/>
  <c r="F53" i="3"/>
  <c r="G53" i="3" s="1"/>
  <c r="H53" i="3"/>
  <c r="I53" i="3" s="1"/>
  <c r="B53" i="3"/>
  <c r="C53" i="3" s="1"/>
  <c r="AQ54" i="3"/>
  <c r="AV53" i="3"/>
  <c r="AW53" i="3" s="1"/>
  <c r="AX53" i="3"/>
  <c r="AY53" i="3" s="1"/>
  <c r="AR53" i="3"/>
  <c r="AS53" i="3" s="1"/>
  <c r="AC54" i="3"/>
  <c r="AJ53" i="3"/>
  <c r="AK53" i="3" s="1"/>
  <c r="AH53" i="3"/>
  <c r="AI53" i="3" s="1"/>
  <c r="AD53" i="3"/>
  <c r="AE53" i="3" s="1"/>
  <c r="O54" i="3"/>
  <c r="A54" i="3"/>
  <c r="AZ52" i="3" l="1"/>
  <c r="BB52" i="3" s="1"/>
  <c r="BC52" i="3" s="1"/>
  <c r="J52" i="3"/>
  <c r="L52" i="3" s="1"/>
  <c r="M52" i="3" s="1"/>
  <c r="AF53" i="3"/>
  <c r="AG53" i="3" s="1"/>
  <c r="X52" i="3"/>
  <c r="Z52" i="3" s="1"/>
  <c r="AA52" i="3" s="1"/>
  <c r="AT53" i="3"/>
  <c r="AU53" i="3" s="1"/>
  <c r="T54" i="3"/>
  <c r="U54" i="3" s="1"/>
  <c r="V54" i="3"/>
  <c r="W54" i="3" s="1"/>
  <c r="P54" i="3"/>
  <c r="Q54" i="3" s="1"/>
  <c r="AH54" i="3"/>
  <c r="AI54" i="3" s="1"/>
  <c r="AC55" i="3"/>
  <c r="AD54" i="3"/>
  <c r="AE54" i="3" s="1"/>
  <c r="AJ54" i="3"/>
  <c r="AK54" i="3" s="1"/>
  <c r="AG52" i="3"/>
  <c r="AL52" i="3"/>
  <c r="AV54" i="3"/>
  <c r="AW54" i="3" s="1"/>
  <c r="AX54" i="3"/>
  <c r="AY54" i="3" s="1"/>
  <c r="AR54" i="3"/>
  <c r="AS54" i="3" s="1"/>
  <c r="AQ55" i="3"/>
  <c r="H54" i="3"/>
  <c r="I54" i="3" s="1"/>
  <c r="F54" i="3"/>
  <c r="G54" i="3" s="1"/>
  <c r="B54" i="3"/>
  <c r="C54" i="3" s="1"/>
  <c r="D53" i="3"/>
  <c r="E53" i="3" s="1"/>
  <c r="R53" i="3"/>
  <c r="Z51" i="3"/>
  <c r="AA51" i="3" s="1"/>
  <c r="O55" i="3"/>
  <c r="A55" i="3"/>
  <c r="AL53" i="3" l="1"/>
  <c r="AN53" i="3" s="1"/>
  <c r="AO53" i="3" s="1"/>
  <c r="AZ53" i="3"/>
  <c r="BB53" i="3" s="1"/>
  <c r="BC53" i="3" s="1"/>
  <c r="AT54" i="3"/>
  <c r="AU54" i="3" s="1"/>
  <c r="R54" i="3"/>
  <c r="S54" i="3" s="1"/>
  <c r="AD55" i="3"/>
  <c r="AE55" i="3" s="1"/>
  <c r="AC56" i="3"/>
  <c r="AH55" i="3"/>
  <c r="AI55" i="3" s="1"/>
  <c r="AJ55" i="3"/>
  <c r="AK55" i="3" s="1"/>
  <c r="AF55" i="3"/>
  <c r="AG55" i="3" s="1"/>
  <c r="H55" i="3"/>
  <c r="I55" i="3" s="1"/>
  <c r="F55" i="3"/>
  <c r="G55" i="3" s="1"/>
  <c r="B55" i="3"/>
  <c r="C55" i="3" s="1"/>
  <c r="D54" i="3"/>
  <c r="E54" i="3" s="1"/>
  <c r="AX55" i="3"/>
  <c r="AY55" i="3" s="1"/>
  <c r="AR55" i="3"/>
  <c r="AS55" i="3" s="1"/>
  <c r="AV55" i="3"/>
  <c r="AW55" i="3" s="1"/>
  <c r="AQ56" i="3"/>
  <c r="J53" i="3"/>
  <c r="L53" i="3" s="1"/>
  <c r="M53" i="3" s="1"/>
  <c r="V55" i="3"/>
  <c r="W55" i="3" s="1"/>
  <c r="P55" i="3"/>
  <c r="Q55" i="3" s="1"/>
  <c r="T55" i="3"/>
  <c r="U55" i="3" s="1"/>
  <c r="S53" i="3"/>
  <c r="X53" i="3"/>
  <c r="AN52" i="3"/>
  <c r="AO52" i="3" s="1"/>
  <c r="AF54" i="3"/>
  <c r="O56" i="3"/>
  <c r="A56" i="3"/>
  <c r="J54" i="3" l="1"/>
  <c r="L54" i="3" s="1"/>
  <c r="M54" i="3" s="1"/>
  <c r="X54" i="3"/>
  <c r="Z54" i="3" s="1"/>
  <c r="AA54" i="3" s="1"/>
  <c r="AZ54" i="3"/>
  <c r="BB54" i="3" s="1"/>
  <c r="BC54" i="3" s="1"/>
  <c r="Z53" i="3"/>
  <c r="AA53" i="3" s="1"/>
  <c r="D55" i="3"/>
  <c r="E55" i="3" s="1"/>
  <c r="P56" i="3"/>
  <c r="Q56" i="3" s="1"/>
  <c r="V56" i="3"/>
  <c r="W56" i="3" s="1"/>
  <c r="T56" i="3"/>
  <c r="U56" i="3" s="1"/>
  <c r="AG54" i="3"/>
  <c r="AL54" i="3"/>
  <c r="AT55" i="3"/>
  <c r="AU55" i="3" s="1"/>
  <c r="AL55" i="3"/>
  <c r="AN55" i="3" s="1"/>
  <c r="AO55" i="3" s="1"/>
  <c r="AH56" i="3"/>
  <c r="AI56" i="3" s="1"/>
  <c r="AJ56" i="3"/>
  <c r="AK56" i="3" s="1"/>
  <c r="AD56" i="3"/>
  <c r="AE56" i="3" s="1"/>
  <c r="AC57" i="3"/>
  <c r="B56" i="3"/>
  <c r="C56" i="3" s="1"/>
  <c r="F56" i="3"/>
  <c r="G56" i="3" s="1"/>
  <c r="H56" i="3"/>
  <c r="I56" i="3" s="1"/>
  <c r="R55" i="3"/>
  <c r="S55" i="3" s="1"/>
  <c r="AQ57" i="3"/>
  <c r="AV56" i="3"/>
  <c r="AW56" i="3" s="1"/>
  <c r="AR56" i="3"/>
  <c r="AS56" i="3" s="1"/>
  <c r="AX56" i="3"/>
  <c r="AY56" i="3" s="1"/>
  <c r="O57" i="3"/>
  <c r="A57" i="3"/>
  <c r="R56" i="3" l="1"/>
  <c r="S56" i="3" s="1"/>
  <c r="J55" i="3"/>
  <c r="L55" i="3" s="1"/>
  <c r="M55" i="3" s="1"/>
  <c r="AN54" i="3"/>
  <c r="AO54" i="3" s="1"/>
  <c r="AF56" i="3"/>
  <c r="AG56" i="3" s="1"/>
  <c r="AZ55" i="3"/>
  <c r="BB55" i="3" s="1"/>
  <c r="BC55" i="3" s="1"/>
  <c r="D56" i="3"/>
  <c r="E56" i="3" s="1"/>
  <c r="H57" i="3"/>
  <c r="I57" i="3" s="1"/>
  <c r="B57" i="3"/>
  <c r="C57" i="3" s="1"/>
  <c r="F57" i="3"/>
  <c r="G57" i="3" s="1"/>
  <c r="P57" i="3"/>
  <c r="Q57" i="3" s="1"/>
  <c r="V57" i="3"/>
  <c r="W57" i="3" s="1"/>
  <c r="T57" i="3"/>
  <c r="U57" i="3" s="1"/>
  <c r="X55" i="3"/>
  <c r="Z55" i="3" s="1"/>
  <c r="AA55" i="3" s="1"/>
  <c r="AJ57" i="3"/>
  <c r="AK57" i="3" s="1"/>
  <c r="AC58" i="3"/>
  <c r="AH57" i="3"/>
  <c r="AI57" i="3" s="1"/>
  <c r="AD57" i="3"/>
  <c r="AE57" i="3" s="1"/>
  <c r="AT56" i="3"/>
  <c r="AR57" i="3"/>
  <c r="AS57" i="3" s="1"/>
  <c r="AQ58" i="3"/>
  <c r="AV57" i="3"/>
  <c r="AW57" i="3" s="1"/>
  <c r="AX57" i="3"/>
  <c r="AY57" i="3" s="1"/>
  <c r="O58" i="3"/>
  <c r="A58" i="3"/>
  <c r="J56" i="3" l="1"/>
  <c r="L56" i="3" s="1"/>
  <c r="M56" i="3" s="1"/>
  <c r="AT57" i="3"/>
  <c r="AU57" i="3" s="1"/>
  <c r="X56" i="3"/>
  <c r="Z56" i="3" s="1"/>
  <c r="AA56" i="3" s="1"/>
  <c r="AL56" i="3"/>
  <c r="AN56" i="3" s="1"/>
  <c r="AO56" i="3" s="1"/>
  <c r="D57" i="3"/>
  <c r="E57" i="3" s="1"/>
  <c r="R57" i="3"/>
  <c r="S57" i="3" s="1"/>
  <c r="AF57" i="3"/>
  <c r="AG57" i="3" s="1"/>
  <c r="B58" i="3"/>
  <c r="C58" i="3" s="1"/>
  <c r="F58" i="3"/>
  <c r="G58" i="3" s="1"/>
  <c r="H58" i="3"/>
  <c r="I58" i="3" s="1"/>
  <c r="AU56" i="3"/>
  <c r="AZ56" i="3"/>
  <c r="AV58" i="3"/>
  <c r="AW58" i="3" s="1"/>
  <c r="AQ59" i="3"/>
  <c r="AR58" i="3"/>
  <c r="AS58" i="3" s="1"/>
  <c r="AX58" i="3"/>
  <c r="AY58" i="3" s="1"/>
  <c r="V58" i="3"/>
  <c r="W58" i="3" s="1"/>
  <c r="P58" i="3"/>
  <c r="Q58" i="3" s="1"/>
  <c r="T58" i="3"/>
  <c r="U58" i="3" s="1"/>
  <c r="AD58" i="3"/>
  <c r="AE58" i="3" s="1"/>
  <c r="AJ58" i="3"/>
  <c r="AK58" i="3" s="1"/>
  <c r="AC59" i="3"/>
  <c r="AH58" i="3"/>
  <c r="AI58" i="3" s="1"/>
  <c r="O59" i="3"/>
  <c r="A59" i="3"/>
  <c r="J57" i="3" l="1"/>
  <c r="L57" i="3" s="1"/>
  <c r="M57" i="3" s="1"/>
  <c r="AF58" i="3"/>
  <c r="AG58" i="3" s="1"/>
  <c r="AZ57" i="3"/>
  <c r="BB57" i="3" s="1"/>
  <c r="BC57" i="3" s="1"/>
  <c r="X57" i="3"/>
  <c r="Z57" i="3" s="1"/>
  <c r="AA57" i="3" s="1"/>
  <c r="D58" i="3"/>
  <c r="E58" i="3" s="1"/>
  <c r="AT58" i="3"/>
  <c r="AU58" i="3" s="1"/>
  <c r="AL57" i="3"/>
  <c r="AN57" i="3" s="1"/>
  <c r="AO57" i="3" s="1"/>
  <c r="V59" i="3"/>
  <c r="W59" i="3" s="1"/>
  <c r="T59" i="3"/>
  <c r="U59" i="3" s="1"/>
  <c r="P59" i="3"/>
  <c r="Q59" i="3" s="1"/>
  <c r="BB56" i="3"/>
  <c r="BC56" i="3" s="1"/>
  <c r="F59" i="3"/>
  <c r="G59" i="3" s="1"/>
  <c r="B59" i="3"/>
  <c r="C59" i="3" s="1"/>
  <c r="H59" i="3"/>
  <c r="I59" i="3" s="1"/>
  <c r="AH59" i="3"/>
  <c r="AI59" i="3" s="1"/>
  <c r="AD59" i="3"/>
  <c r="AE59" i="3" s="1"/>
  <c r="AJ59" i="3"/>
  <c r="AK59" i="3" s="1"/>
  <c r="AC60" i="3"/>
  <c r="R58" i="3"/>
  <c r="AV59" i="3"/>
  <c r="AW59" i="3" s="1"/>
  <c r="AX59" i="3"/>
  <c r="AY59" i="3" s="1"/>
  <c r="AQ60" i="3"/>
  <c r="AR59" i="3"/>
  <c r="AS59" i="3" s="1"/>
  <c r="O60" i="3"/>
  <c r="A60" i="3"/>
  <c r="AL58" i="3" l="1"/>
  <c r="AN58" i="3" s="1"/>
  <c r="AO58" i="3" s="1"/>
  <c r="AZ58" i="3"/>
  <c r="BB58" i="3" s="1"/>
  <c r="BC58" i="3" s="1"/>
  <c r="J58" i="3"/>
  <c r="L58" i="3" s="1"/>
  <c r="M58" i="3" s="1"/>
  <c r="AT59" i="3"/>
  <c r="R59" i="3"/>
  <c r="S59" i="3" s="1"/>
  <c r="AF59" i="3"/>
  <c r="H60" i="3"/>
  <c r="I60" i="3" s="1"/>
  <c r="F60" i="3"/>
  <c r="G60" i="3" s="1"/>
  <c r="B60" i="3"/>
  <c r="C60" i="3" s="1"/>
  <c r="AD60" i="3"/>
  <c r="AE60" i="3" s="1"/>
  <c r="AH60" i="3"/>
  <c r="AI60" i="3" s="1"/>
  <c r="AC61" i="3"/>
  <c r="AJ60" i="3"/>
  <c r="AK60" i="3" s="1"/>
  <c r="V60" i="3"/>
  <c r="W60" i="3" s="1"/>
  <c r="P60" i="3"/>
  <c r="Q60" i="3" s="1"/>
  <c r="T60" i="3"/>
  <c r="U60" i="3" s="1"/>
  <c r="AX60" i="3"/>
  <c r="AY60" i="3" s="1"/>
  <c r="AQ61" i="3"/>
  <c r="AV60" i="3"/>
  <c r="AW60" i="3" s="1"/>
  <c r="AR60" i="3"/>
  <c r="AS60" i="3" s="1"/>
  <c r="S58" i="3"/>
  <c r="X58" i="3"/>
  <c r="D59" i="3"/>
  <c r="O61" i="3"/>
  <c r="A61" i="3"/>
  <c r="X59" i="3" l="1"/>
  <c r="Z59" i="3" s="1"/>
  <c r="AA59" i="3" s="1"/>
  <c r="AT60" i="3"/>
  <c r="AU60" i="3" s="1"/>
  <c r="R60" i="3"/>
  <c r="S60" i="3" s="1"/>
  <c r="AU59" i="3"/>
  <c r="AZ59" i="3"/>
  <c r="D60" i="3"/>
  <c r="E60" i="3" s="1"/>
  <c r="AX61" i="3"/>
  <c r="AY61" i="3" s="1"/>
  <c r="AR61" i="3"/>
  <c r="AS61" i="3" s="1"/>
  <c r="AQ62" i="3"/>
  <c r="AV61" i="3"/>
  <c r="AW61" i="3" s="1"/>
  <c r="F61" i="3"/>
  <c r="G61" i="3" s="1"/>
  <c r="B61" i="3"/>
  <c r="C61" i="3" s="1"/>
  <c r="H61" i="3"/>
  <c r="I61" i="3" s="1"/>
  <c r="E59" i="3"/>
  <c r="J59" i="3"/>
  <c r="AF60" i="3"/>
  <c r="T61" i="3"/>
  <c r="U61" i="3" s="1"/>
  <c r="P61" i="3"/>
  <c r="Q61" i="3" s="1"/>
  <c r="V61" i="3"/>
  <c r="W61" i="3" s="1"/>
  <c r="Z58" i="3"/>
  <c r="AA58" i="3" s="1"/>
  <c r="AH61" i="3"/>
  <c r="AI61" i="3" s="1"/>
  <c r="AJ61" i="3"/>
  <c r="AK61" i="3" s="1"/>
  <c r="AD61" i="3"/>
  <c r="AE61" i="3" s="1"/>
  <c r="AC62" i="3"/>
  <c r="AG59" i="3"/>
  <c r="AL59" i="3"/>
  <c r="O62" i="3"/>
  <c r="A62" i="3"/>
  <c r="X60" i="3" l="1"/>
  <c r="Z60" i="3" s="1"/>
  <c r="AA60" i="3" s="1"/>
  <c r="AZ60" i="3"/>
  <c r="BB60" i="3" s="1"/>
  <c r="BC60" i="3" s="1"/>
  <c r="J60" i="3"/>
  <c r="L60" i="3" s="1"/>
  <c r="M60" i="3" s="1"/>
  <c r="BB59" i="3"/>
  <c r="BC59" i="3" s="1"/>
  <c r="L59" i="3"/>
  <c r="M59" i="3" s="1"/>
  <c r="H62" i="3"/>
  <c r="I62" i="3" s="1"/>
  <c r="F62" i="3"/>
  <c r="G62" i="3" s="1"/>
  <c r="B62" i="3"/>
  <c r="C62" i="3" s="1"/>
  <c r="R61" i="3"/>
  <c r="AG60" i="3"/>
  <c r="AL60" i="3"/>
  <c r="T62" i="3"/>
  <c r="U62" i="3" s="1"/>
  <c r="P62" i="3"/>
  <c r="Q62" i="3" s="1"/>
  <c r="V62" i="3"/>
  <c r="W62" i="3" s="1"/>
  <c r="AN59" i="3"/>
  <c r="AO59" i="3" s="1"/>
  <c r="AF61" i="3"/>
  <c r="AT61" i="3"/>
  <c r="AX62" i="3"/>
  <c r="AY62" i="3" s="1"/>
  <c r="AQ63" i="3"/>
  <c r="AR62" i="3"/>
  <c r="AS62" i="3" s="1"/>
  <c r="AV62" i="3"/>
  <c r="AW62" i="3" s="1"/>
  <c r="AH62" i="3"/>
  <c r="AI62" i="3" s="1"/>
  <c r="AD62" i="3"/>
  <c r="AE62" i="3" s="1"/>
  <c r="AJ62" i="3"/>
  <c r="AK62" i="3" s="1"/>
  <c r="AC63" i="3"/>
  <c r="D61" i="3"/>
  <c r="O63" i="3"/>
  <c r="A63" i="3"/>
  <c r="AT62" i="3" l="1"/>
  <c r="AU62" i="3" s="1"/>
  <c r="AN60" i="3"/>
  <c r="AO60" i="3" s="1"/>
  <c r="AV63" i="3"/>
  <c r="AW63" i="3" s="1"/>
  <c r="AX63" i="3"/>
  <c r="AY63" i="3" s="1"/>
  <c r="AQ64" i="3"/>
  <c r="AR63" i="3"/>
  <c r="AS63" i="3" s="1"/>
  <c r="T63" i="3"/>
  <c r="U63" i="3" s="1"/>
  <c r="P63" i="3"/>
  <c r="Q63" i="3" s="1"/>
  <c r="V63" i="3"/>
  <c r="W63" i="3" s="1"/>
  <c r="AU61" i="3"/>
  <c r="AZ61" i="3"/>
  <c r="R62" i="3"/>
  <c r="AF62" i="3"/>
  <c r="AG61" i="3"/>
  <c r="AL61" i="3"/>
  <c r="AH63" i="3"/>
  <c r="AI63" i="3" s="1"/>
  <c r="AD63" i="3"/>
  <c r="AE63" i="3" s="1"/>
  <c r="AJ63" i="3"/>
  <c r="AK63" i="3" s="1"/>
  <c r="AC64" i="3"/>
  <c r="S61" i="3"/>
  <c r="X61" i="3"/>
  <c r="H63" i="3"/>
  <c r="I63" i="3" s="1"/>
  <c r="B63" i="3"/>
  <c r="C63" i="3" s="1"/>
  <c r="F63" i="3"/>
  <c r="G63" i="3" s="1"/>
  <c r="E61" i="3"/>
  <c r="J61" i="3"/>
  <c r="D62" i="3"/>
  <c r="O64" i="3"/>
  <c r="A64" i="3"/>
  <c r="AZ62" i="3" l="1"/>
  <c r="BB62" i="3" s="1"/>
  <c r="BC62" i="3" s="1"/>
  <c r="L61" i="3"/>
  <c r="M61" i="3" s="1"/>
  <c r="AT63" i="3"/>
  <c r="AU63" i="3" s="1"/>
  <c r="AF63" i="3"/>
  <c r="AG63" i="3" s="1"/>
  <c r="Z61" i="3"/>
  <c r="AA61" i="3" s="1"/>
  <c r="V64" i="3"/>
  <c r="W64" i="3" s="1"/>
  <c r="P64" i="3"/>
  <c r="T64" i="3"/>
  <c r="D63" i="3"/>
  <c r="AG62" i="3"/>
  <c r="AL62" i="3"/>
  <c r="R63" i="3"/>
  <c r="S63" i="3" s="1"/>
  <c r="H64" i="3"/>
  <c r="I64" i="3" s="1"/>
  <c r="B64" i="3"/>
  <c r="C64" i="3" s="1"/>
  <c r="F64" i="3"/>
  <c r="G64" i="3" s="1"/>
  <c r="S62" i="3"/>
  <c r="X62" i="3"/>
  <c r="E62" i="3"/>
  <c r="J62" i="3"/>
  <c r="AD64" i="3"/>
  <c r="AE64" i="3" s="1"/>
  <c r="AH64" i="3"/>
  <c r="AI64" i="3" s="1"/>
  <c r="AC65" i="3"/>
  <c r="AJ64" i="3"/>
  <c r="AK64" i="3" s="1"/>
  <c r="AN61" i="3"/>
  <c r="AO61" i="3" s="1"/>
  <c r="BB61" i="3"/>
  <c r="BC61" i="3" s="1"/>
  <c r="AX64" i="3"/>
  <c r="AY64" i="3" s="1"/>
  <c r="AQ65" i="3"/>
  <c r="AV64" i="3"/>
  <c r="AW64" i="3" s="1"/>
  <c r="AR64" i="3"/>
  <c r="AS64" i="3" s="1"/>
  <c r="O65" i="3"/>
  <c r="A65" i="3"/>
  <c r="AF64" i="3" l="1"/>
  <c r="AG64" i="3" s="1"/>
  <c r="AL63" i="3"/>
  <c r="AN63" i="3" s="1"/>
  <c r="AO63" i="3" s="1"/>
  <c r="AT64" i="3"/>
  <c r="AU64" i="3" s="1"/>
  <c r="AN62" i="3"/>
  <c r="AO62" i="3" s="1"/>
  <c r="AZ63" i="3"/>
  <c r="BB63" i="3" s="1"/>
  <c r="BC63" i="3" s="1"/>
  <c r="F65" i="3"/>
  <c r="G65" i="3" s="1"/>
  <c r="H65" i="3"/>
  <c r="I65" i="3" s="1"/>
  <c r="B65" i="3"/>
  <c r="C65" i="3" s="1"/>
  <c r="P65" i="3"/>
  <c r="V65" i="3"/>
  <c r="W65" i="3" s="1"/>
  <c r="T65" i="3"/>
  <c r="L62" i="3"/>
  <c r="M62" i="3" s="1"/>
  <c r="D64" i="3"/>
  <c r="E64" i="3" s="1"/>
  <c r="U64" i="3"/>
  <c r="AH65" i="3"/>
  <c r="AI65" i="3" s="1"/>
  <c r="AJ65" i="3"/>
  <c r="AK65" i="3" s="1"/>
  <c r="AC66" i="3"/>
  <c r="AD65" i="3"/>
  <c r="AE65" i="3" s="1"/>
  <c r="R64" i="3"/>
  <c r="S64" i="3" s="1"/>
  <c r="Q64" i="3"/>
  <c r="AQ66" i="3"/>
  <c r="AX65" i="3"/>
  <c r="AY65" i="3" s="1"/>
  <c r="AR65" i="3"/>
  <c r="AS65" i="3" s="1"/>
  <c r="AV65" i="3"/>
  <c r="AW65" i="3" s="1"/>
  <c r="AL64" i="3"/>
  <c r="AN64" i="3" s="1"/>
  <c r="AO64" i="3" s="1"/>
  <c r="Z62" i="3"/>
  <c r="AA62" i="3" s="1"/>
  <c r="X63" i="3"/>
  <c r="Z63" i="3" s="1"/>
  <c r="AA63" i="3" s="1"/>
  <c r="E63" i="3"/>
  <c r="J63" i="3"/>
  <c r="O66" i="3"/>
  <c r="A66" i="3"/>
  <c r="AZ64" i="3" l="1"/>
  <c r="BB64" i="3" s="1"/>
  <c r="BC64" i="3" s="1"/>
  <c r="J64" i="3"/>
  <c r="L64" i="3" s="1"/>
  <c r="M64" i="3" s="1"/>
  <c r="AF65" i="3"/>
  <c r="AG65" i="3" s="1"/>
  <c r="D65" i="3"/>
  <c r="E65" i="3" s="1"/>
  <c r="AC67" i="3"/>
  <c r="AH66" i="3"/>
  <c r="AI66" i="3" s="1"/>
  <c r="AD66" i="3"/>
  <c r="AE66" i="3" s="1"/>
  <c r="AJ66" i="3"/>
  <c r="AK66" i="3" s="1"/>
  <c r="AT65" i="3"/>
  <c r="X64" i="3"/>
  <c r="Z64" i="3" s="1"/>
  <c r="AA64" i="3" s="1"/>
  <c r="U65" i="3"/>
  <c r="AV66" i="3"/>
  <c r="AW66" i="3" s="1"/>
  <c r="AQ67" i="3"/>
  <c r="AR66" i="3"/>
  <c r="AS66" i="3" s="1"/>
  <c r="AX66" i="3"/>
  <c r="AY66" i="3" s="1"/>
  <c r="B66" i="3"/>
  <c r="C66" i="3" s="1"/>
  <c r="H66" i="3"/>
  <c r="I66" i="3" s="1"/>
  <c r="F66" i="3"/>
  <c r="G66" i="3" s="1"/>
  <c r="R65" i="3"/>
  <c r="S65" i="3" s="1"/>
  <c r="Q65" i="3"/>
  <c r="T66" i="3"/>
  <c r="V66" i="3"/>
  <c r="W66" i="3" s="1"/>
  <c r="P66" i="3"/>
  <c r="L63" i="3"/>
  <c r="M63" i="3" s="1"/>
  <c r="O67" i="3"/>
  <c r="A67" i="3"/>
  <c r="AL65" i="3" l="1"/>
  <c r="AN65" i="3" s="1"/>
  <c r="AO65" i="3" s="1"/>
  <c r="AF66" i="3"/>
  <c r="AG66" i="3" s="1"/>
  <c r="J65" i="3"/>
  <c r="L65" i="3" s="1"/>
  <c r="M65" i="3" s="1"/>
  <c r="F67" i="3"/>
  <c r="G67" i="3" s="1"/>
  <c r="H67" i="3"/>
  <c r="I67" i="3" s="1"/>
  <c r="B67" i="3"/>
  <c r="C67" i="3" s="1"/>
  <c r="R66" i="3"/>
  <c r="S66" i="3" s="1"/>
  <c r="Q66" i="3"/>
  <c r="U66" i="3"/>
  <c r="AQ68" i="3"/>
  <c r="AX67" i="3"/>
  <c r="AY67" i="3" s="1"/>
  <c r="AR67" i="3"/>
  <c r="AS67" i="3" s="1"/>
  <c r="AV67" i="3"/>
  <c r="AW67" i="3" s="1"/>
  <c r="AT66" i="3"/>
  <c r="AU65" i="3"/>
  <c r="AZ65" i="3"/>
  <c r="V67" i="3"/>
  <c r="W67" i="3" s="1"/>
  <c r="P67" i="3"/>
  <c r="T67" i="3"/>
  <c r="D66" i="3"/>
  <c r="E66" i="3" s="1"/>
  <c r="X65" i="3"/>
  <c r="Z65" i="3" s="1"/>
  <c r="AA65" i="3" s="1"/>
  <c r="AJ67" i="3"/>
  <c r="AK67" i="3" s="1"/>
  <c r="AD67" i="3"/>
  <c r="AE67" i="3" s="1"/>
  <c r="AC68" i="3"/>
  <c r="AH67" i="3"/>
  <c r="AI67" i="3" s="1"/>
  <c r="O68" i="3"/>
  <c r="A68" i="3"/>
  <c r="AL66" i="3" l="1"/>
  <c r="AN66" i="3" s="1"/>
  <c r="AO66" i="3" s="1"/>
  <c r="AT67" i="3"/>
  <c r="AU67" i="3" s="1"/>
  <c r="BB65" i="3"/>
  <c r="BC65" i="3" s="1"/>
  <c r="J66" i="3"/>
  <c r="L66" i="3" s="1"/>
  <c r="M66" i="3" s="1"/>
  <c r="H68" i="3"/>
  <c r="I68" i="3" s="1"/>
  <c r="B68" i="3"/>
  <c r="C68" i="3" s="1"/>
  <c r="F68" i="3"/>
  <c r="G68" i="3" s="1"/>
  <c r="AF67" i="3"/>
  <c r="R67" i="3"/>
  <c r="S67" i="3" s="1"/>
  <c r="Q67" i="3"/>
  <c r="AU66" i="3"/>
  <c r="AZ66" i="3"/>
  <c r="X66" i="3"/>
  <c r="Z66" i="3" s="1"/>
  <c r="AA66" i="3" s="1"/>
  <c r="V68" i="3"/>
  <c r="W68" i="3" s="1"/>
  <c r="P68" i="3"/>
  <c r="T68" i="3"/>
  <c r="AD68" i="3"/>
  <c r="AE68" i="3" s="1"/>
  <c r="AJ68" i="3"/>
  <c r="AK68" i="3" s="1"/>
  <c r="AH68" i="3"/>
  <c r="AI68" i="3" s="1"/>
  <c r="AC69" i="3"/>
  <c r="D67" i="3"/>
  <c r="AR68" i="3"/>
  <c r="AS68" i="3" s="1"/>
  <c r="AQ69" i="3"/>
  <c r="AV68" i="3"/>
  <c r="AW68" i="3" s="1"/>
  <c r="AX68" i="3"/>
  <c r="AY68" i="3" s="1"/>
  <c r="U67" i="3"/>
  <c r="O69" i="3"/>
  <c r="A69" i="3"/>
  <c r="AT68" i="3" l="1"/>
  <c r="AU68" i="3" s="1"/>
  <c r="AZ67" i="3"/>
  <c r="BB67" i="3" s="1"/>
  <c r="BC67" i="3" s="1"/>
  <c r="X67" i="3"/>
  <c r="Z67" i="3" s="1"/>
  <c r="AA67" i="3" s="1"/>
  <c r="AF68" i="3"/>
  <c r="AG68" i="3" s="1"/>
  <c r="BB66" i="3"/>
  <c r="BC66" i="3" s="1"/>
  <c r="U68" i="3"/>
  <c r="AX69" i="3"/>
  <c r="AY69" i="3" s="1"/>
  <c r="AQ70" i="3"/>
  <c r="AR69" i="3"/>
  <c r="AS69" i="3" s="1"/>
  <c r="AV69" i="3"/>
  <c r="AW69" i="3" s="1"/>
  <c r="F69" i="3"/>
  <c r="G69" i="3" s="1"/>
  <c r="H69" i="3"/>
  <c r="I69" i="3" s="1"/>
  <c r="B69" i="3"/>
  <c r="C69" i="3" s="1"/>
  <c r="AJ69" i="3"/>
  <c r="AK69" i="3" s="1"/>
  <c r="AD69" i="3"/>
  <c r="AE69" i="3" s="1"/>
  <c r="AH69" i="3"/>
  <c r="AI69" i="3" s="1"/>
  <c r="AC70" i="3"/>
  <c r="T69" i="3"/>
  <c r="V69" i="3"/>
  <c r="W69" i="3" s="1"/>
  <c r="P69" i="3"/>
  <c r="E67" i="3"/>
  <c r="J67" i="3"/>
  <c r="AG67" i="3"/>
  <c r="AL67" i="3"/>
  <c r="R68" i="3"/>
  <c r="S68" i="3" s="1"/>
  <c r="Q68" i="3"/>
  <c r="D68" i="3"/>
  <c r="E68" i="3" s="1"/>
  <c r="O70" i="3"/>
  <c r="A70" i="3"/>
  <c r="AL68" i="3" l="1"/>
  <c r="AN68" i="3" s="1"/>
  <c r="AO68" i="3" s="1"/>
  <c r="AZ68" i="3"/>
  <c r="BB68" i="3" s="1"/>
  <c r="BC68" i="3" s="1"/>
  <c r="J68" i="3"/>
  <c r="L68" i="3" s="1"/>
  <c r="M68" i="3" s="1"/>
  <c r="AN67" i="3"/>
  <c r="AO67" i="3" s="1"/>
  <c r="L67" i="3"/>
  <c r="M67" i="3" s="1"/>
  <c r="R69" i="3"/>
  <c r="S69" i="3" s="1"/>
  <c r="Q69" i="3"/>
  <c r="AD70" i="3"/>
  <c r="AE70" i="3" s="1"/>
  <c r="AC71" i="3"/>
  <c r="AH70" i="3"/>
  <c r="AI70" i="3" s="1"/>
  <c r="AJ70" i="3"/>
  <c r="AK70" i="3" s="1"/>
  <c r="D69" i="3"/>
  <c r="AT69" i="3"/>
  <c r="AF69" i="3"/>
  <c r="AG69" i="3" s="1"/>
  <c r="B70" i="3"/>
  <c r="C70" i="3" s="1"/>
  <c r="H70" i="3"/>
  <c r="I70" i="3" s="1"/>
  <c r="F70" i="3"/>
  <c r="G70" i="3" s="1"/>
  <c r="U69" i="3"/>
  <c r="T70" i="3"/>
  <c r="P70" i="3"/>
  <c r="V70" i="3"/>
  <c r="W70" i="3" s="1"/>
  <c r="AQ71" i="3"/>
  <c r="AX70" i="3"/>
  <c r="AY70" i="3" s="1"/>
  <c r="AR70" i="3"/>
  <c r="AS70" i="3" s="1"/>
  <c r="AV70" i="3"/>
  <c r="AW70" i="3" s="1"/>
  <c r="X68" i="3"/>
  <c r="Z68" i="3" s="1"/>
  <c r="AA68" i="3" s="1"/>
  <c r="O71" i="3"/>
  <c r="A71" i="3"/>
  <c r="AL69" i="3" l="1"/>
  <c r="AN69" i="3" s="1"/>
  <c r="AO69" i="3" s="1"/>
  <c r="AF70" i="3"/>
  <c r="AG70" i="3" s="1"/>
  <c r="X69" i="3"/>
  <c r="Z69" i="3" s="1"/>
  <c r="AA69" i="3" s="1"/>
  <c r="D70" i="3"/>
  <c r="E70" i="3" s="1"/>
  <c r="R70" i="3"/>
  <c r="S70" i="3" s="1"/>
  <c r="Q70" i="3"/>
  <c r="AJ71" i="3"/>
  <c r="AK71" i="3" s="1"/>
  <c r="AC72" i="3"/>
  <c r="AH71" i="3"/>
  <c r="AI71" i="3" s="1"/>
  <c r="AD71" i="3"/>
  <c r="AE71" i="3" s="1"/>
  <c r="AT70" i="3"/>
  <c r="AU70" i="3" s="1"/>
  <c r="AV71" i="3"/>
  <c r="AW71" i="3" s="1"/>
  <c r="AQ72" i="3"/>
  <c r="AR71" i="3"/>
  <c r="AS71" i="3" s="1"/>
  <c r="AX71" i="3"/>
  <c r="AY71" i="3" s="1"/>
  <c r="U70" i="3"/>
  <c r="F71" i="3"/>
  <c r="G71" i="3" s="1"/>
  <c r="H71" i="3"/>
  <c r="I71" i="3" s="1"/>
  <c r="B71" i="3"/>
  <c r="C71" i="3" s="1"/>
  <c r="AU69" i="3"/>
  <c r="AZ69" i="3"/>
  <c r="V71" i="3"/>
  <c r="W71" i="3" s="1"/>
  <c r="P71" i="3"/>
  <c r="T71" i="3"/>
  <c r="E69" i="3"/>
  <c r="J69" i="3"/>
  <c r="O72" i="3"/>
  <c r="A72" i="3"/>
  <c r="J70" i="3" l="1"/>
  <c r="L70" i="3" s="1"/>
  <c r="M70" i="3" s="1"/>
  <c r="L69" i="3"/>
  <c r="M69" i="3" s="1"/>
  <c r="X70" i="3"/>
  <c r="Z70" i="3" s="1"/>
  <c r="AA70" i="3" s="1"/>
  <c r="BB69" i="3"/>
  <c r="BC69" i="3" s="1"/>
  <c r="AT71" i="3"/>
  <c r="AU71" i="3" s="1"/>
  <c r="AL70" i="3"/>
  <c r="AN70" i="3" s="1"/>
  <c r="AO70" i="3" s="1"/>
  <c r="D71" i="3"/>
  <c r="E71" i="3" s="1"/>
  <c r="R71" i="3"/>
  <c r="S71" i="3" s="1"/>
  <c r="Q71" i="3"/>
  <c r="H72" i="3"/>
  <c r="I72" i="3" s="1"/>
  <c r="B72" i="3"/>
  <c r="C72" i="3" s="1"/>
  <c r="F72" i="3"/>
  <c r="G72" i="3" s="1"/>
  <c r="V72" i="3"/>
  <c r="W72" i="3" s="1"/>
  <c r="P72" i="3"/>
  <c r="T72" i="3"/>
  <c r="AQ73" i="3"/>
  <c r="AV72" i="3"/>
  <c r="AW72" i="3" s="1"/>
  <c r="AR72" i="3"/>
  <c r="AS72" i="3" s="1"/>
  <c r="AX72" i="3"/>
  <c r="AY72" i="3" s="1"/>
  <c r="AH72" i="3"/>
  <c r="AI72" i="3" s="1"/>
  <c r="AJ72" i="3"/>
  <c r="AK72" i="3" s="1"/>
  <c r="AC73" i="3"/>
  <c r="AD72" i="3"/>
  <c r="AE72" i="3" s="1"/>
  <c r="U71" i="3"/>
  <c r="AF71" i="3"/>
  <c r="AZ70" i="3"/>
  <c r="BB70" i="3" s="1"/>
  <c r="BC70" i="3" s="1"/>
  <c r="O73" i="3"/>
  <c r="A73" i="3"/>
  <c r="AF72" i="3" l="1"/>
  <c r="AG72" i="3" s="1"/>
  <c r="X71" i="3"/>
  <c r="Z71" i="3" s="1"/>
  <c r="AA71" i="3" s="1"/>
  <c r="AZ71" i="3"/>
  <c r="BB71" i="3" s="1"/>
  <c r="BC71" i="3" s="1"/>
  <c r="J71" i="3"/>
  <c r="L71" i="3" s="1"/>
  <c r="M71" i="3" s="1"/>
  <c r="F73" i="3"/>
  <c r="G73" i="3" s="1"/>
  <c r="H73" i="3"/>
  <c r="I73" i="3" s="1"/>
  <c r="B73" i="3"/>
  <c r="C73" i="3" s="1"/>
  <c r="AD73" i="3"/>
  <c r="AE73" i="3" s="1"/>
  <c r="AH73" i="3"/>
  <c r="AI73" i="3" s="1"/>
  <c r="AJ73" i="3"/>
  <c r="AK73" i="3" s="1"/>
  <c r="AC74" i="3"/>
  <c r="AT72" i="3"/>
  <c r="AX73" i="3"/>
  <c r="AY73" i="3" s="1"/>
  <c r="AR73" i="3"/>
  <c r="AS73" i="3" s="1"/>
  <c r="AQ74" i="3"/>
  <c r="AV73" i="3"/>
  <c r="AW73" i="3" s="1"/>
  <c r="D72" i="3"/>
  <c r="AG71" i="3"/>
  <c r="AL71" i="3"/>
  <c r="U72" i="3"/>
  <c r="R72" i="3"/>
  <c r="S72" i="3" s="1"/>
  <c r="Q72" i="3"/>
  <c r="P73" i="3"/>
  <c r="V73" i="3"/>
  <c r="W73" i="3" s="1"/>
  <c r="T73" i="3"/>
  <c r="O74" i="3"/>
  <c r="A74" i="3"/>
  <c r="AL72" i="3" l="1"/>
  <c r="AN72" i="3" s="1"/>
  <c r="AO72" i="3" s="1"/>
  <c r="AT73" i="3"/>
  <c r="AU73" i="3" s="1"/>
  <c r="D73" i="3"/>
  <c r="E73" i="3" s="1"/>
  <c r="AF73" i="3"/>
  <c r="B74" i="3"/>
  <c r="C74" i="3" s="1"/>
  <c r="H74" i="3"/>
  <c r="I74" i="3" s="1"/>
  <c r="F74" i="3"/>
  <c r="G74" i="3" s="1"/>
  <c r="AV74" i="3"/>
  <c r="AW74" i="3" s="1"/>
  <c r="AR74" i="3"/>
  <c r="AS74" i="3" s="1"/>
  <c r="AQ75" i="3"/>
  <c r="AX74" i="3"/>
  <c r="AY74" i="3" s="1"/>
  <c r="AU72" i="3"/>
  <c r="AZ72" i="3"/>
  <c r="T74" i="3"/>
  <c r="V74" i="3"/>
  <c r="W74" i="3" s="1"/>
  <c r="P74" i="3"/>
  <c r="R73" i="3"/>
  <c r="S73" i="3" s="1"/>
  <c r="Q73" i="3"/>
  <c r="X72" i="3"/>
  <c r="Z72" i="3" s="1"/>
  <c r="AA72" i="3" s="1"/>
  <c r="E72" i="3"/>
  <c r="J72" i="3"/>
  <c r="U73" i="3"/>
  <c r="AN71" i="3"/>
  <c r="AO71" i="3" s="1"/>
  <c r="AJ74" i="3"/>
  <c r="AK74" i="3" s="1"/>
  <c r="AC75" i="3"/>
  <c r="AH74" i="3"/>
  <c r="AI74" i="3" s="1"/>
  <c r="AD74" i="3"/>
  <c r="AE74" i="3" s="1"/>
  <c r="O75" i="3"/>
  <c r="A75" i="3"/>
  <c r="J73" i="3" l="1"/>
  <c r="L73" i="3" s="1"/>
  <c r="M73" i="3" s="1"/>
  <c r="AF74" i="3"/>
  <c r="AG74" i="3" s="1"/>
  <c r="L72" i="3"/>
  <c r="M72" i="3" s="1"/>
  <c r="BB72" i="3"/>
  <c r="BC72" i="3" s="1"/>
  <c r="AZ73" i="3"/>
  <c r="BB73" i="3" s="1"/>
  <c r="BC73" i="3" s="1"/>
  <c r="D74" i="3"/>
  <c r="E74" i="3" s="1"/>
  <c r="V75" i="3"/>
  <c r="W75" i="3" s="1"/>
  <c r="T75" i="3"/>
  <c r="P75" i="3"/>
  <c r="AL74" i="3"/>
  <c r="AN74" i="3" s="1"/>
  <c r="AO74" i="3" s="1"/>
  <c r="AH75" i="3"/>
  <c r="AI75" i="3" s="1"/>
  <c r="AD75" i="3"/>
  <c r="AE75" i="3" s="1"/>
  <c r="AJ75" i="3"/>
  <c r="AK75" i="3" s="1"/>
  <c r="AC76" i="3"/>
  <c r="X73" i="3"/>
  <c r="Z73" i="3" s="1"/>
  <c r="AA73" i="3" s="1"/>
  <c r="U74" i="3"/>
  <c r="AT74" i="3"/>
  <c r="F75" i="3"/>
  <c r="G75" i="3" s="1"/>
  <c r="H75" i="3"/>
  <c r="I75" i="3" s="1"/>
  <c r="B75" i="3"/>
  <c r="C75" i="3" s="1"/>
  <c r="R74" i="3"/>
  <c r="S74" i="3" s="1"/>
  <c r="Q74" i="3"/>
  <c r="AV75" i="3"/>
  <c r="AW75" i="3" s="1"/>
  <c r="AX75" i="3"/>
  <c r="AY75" i="3" s="1"/>
  <c r="AQ76" i="3"/>
  <c r="AR75" i="3"/>
  <c r="AS75" i="3" s="1"/>
  <c r="AG73" i="3"/>
  <c r="AL73" i="3"/>
  <c r="O76" i="3"/>
  <c r="A76" i="3"/>
  <c r="AT75" i="3" l="1"/>
  <c r="AU75" i="3" s="1"/>
  <c r="J74" i="3"/>
  <c r="L74" i="3" s="1"/>
  <c r="M74" i="3" s="1"/>
  <c r="AV76" i="3"/>
  <c r="AW76" i="3" s="1"/>
  <c r="AX76" i="3"/>
  <c r="AY76" i="3" s="1"/>
  <c r="AR76" i="3"/>
  <c r="AS76" i="3" s="1"/>
  <c r="AQ77" i="3"/>
  <c r="X74" i="3"/>
  <c r="Z74" i="3" s="1"/>
  <c r="AA74" i="3" s="1"/>
  <c r="AC77" i="3"/>
  <c r="AD76" i="3"/>
  <c r="AE76" i="3" s="1"/>
  <c r="AH76" i="3"/>
  <c r="AI76" i="3" s="1"/>
  <c r="AJ76" i="3"/>
  <c r="AK76" i="3" s="1"/>
  <c r="R75" i="3"/>
  <c r="S75" i="3" s="1"/>
  <c r="Q75" i="3"/>
  <c r="H76" i="3"/>
  <c r="I76" i="3" s="1"/>
  <c r="B76" i="3"/>
  <c r="C76" i="3" s="1"/>
  <c r="F76" i="3"/>
  <c r="G76" i="3" s="1"/>
  <c r="AU74" i="3"/>
  <c r="AZ74" i="3"/>
  <c r="U75" i="3"/>
  <c r="V76" i="3"/>
  <c r="W76" i="3" s="1"/>
  <c r="P76" i="3"/>
  <c r="T76" i="3"/>
  <c r="AN73" i="3"/>
  <c r="AO73" i="3" s="1"/>
  <c r="D75" i="3"/>
  <c r="AF75" i="3"/>
  <c r="O77" i="3"/>
  <c r="A77" i="3"/>
  <c r="AZ75" i="3" l="1"/>
  <c r="BB75" i="3" s="1"/>
  <c r="BC75" i="3" s="1"/>
  <c r="AF76" i="3"/>
  <c r="AG76" i="3" s="1"/>
  <c r="X75" i="3"/>
  <c r="Z75" i="3" s="1"/>
  <c r="AA75" i="3" s="1"/>
  <c r="U76" i="3"/>
  <c r="AC78" i="3"/>
  <c r="AD77" i="3"/>
  <c r="AE77" i="3" s="1"/>
  <c r="AJ77" i="3"/>
  <c r="AK77" i="3" s="1"/>
  <c r="AH77" i="3"/>
  <c r="AI77" i="3" s="1"/>
  <c r="AR77" i="3"/>
  <c r="AS77" i="3" s="1"/>
  <c r="AV77" i="3"/>
  <c r="AW77" i="3" s="1"/>
  <c r="AX77" i="3"/>
  <c r="AY77" i="3" s="1"/>
  <c r="AQ78" i="3"/>
  <c r="F77" i="3"/>
  <c r="G77" i="3" s="1"/>
  <c r="H77" i="3"/>
  <c r="I77" i="3" s="1"/>
  <c r="B77" i="3"/>
  <c r="C77" i="3" s="1"/>
  <c r="AG75" i="3"/>
  <c r="AL75" i="3"/>
  <c r="R76" i="3"/>
  <c r="S76" i="3" s="1"/>
  <c r="Q76" i="3"/>
  <c r="BB74" i="3"/>
  <c r="BC74" i="3" s="1"/>
  <c r="V77" i="3"/>
  <c r="W77" i="3" s="1"/>
  <c r="T77" i="3"/>
  <c r="P77" i="3"/>
  <c r="E75" i="3"/>
  <c r="J75" i="3"/>
  <c r="D76" i="3"/>
  <c r="E76" i="3" s="1"/>
  <c r="AT76" i="3"/>
  <c r="O78" i="3"/>
  <c r="A78" i="3"/>
  <c r="AL76" i="3" l="1"/>
  <c r="AN76" i="3" s="1"/>
  <c r="AO76" i="3" s="1"/>
  <c r="AT77" i="3"/>
  <c r="AU77" i="3" s="1"/>
  <c r="J76" i="3"/>
  <c r="L76" i="3" s="1"/>
  <c r="M76" i="3" s="1"/>
  <c r="B78" i="3"/>
  <c r="C78" i="3" s="1"/>
  <c r="H78" i="3"/>
  <c r="I78" i="3" s="1"/>
  <c r="F78" i="3"/>
  <c r="D77" i="3"/>
  <c r="AR78" i="3"/>
  <c r="AS78" i="3" s="1"/>
  <c r="AX78" i="3"/>
  <c r="AY78" i="3" s="1"/>
  <c r="AV78" i="3"/>
  <c r="AW78" i="3" s="1"/>
  <c r="AQ79" i="3"/>
  <c r="T78" i="3"/>
  <c r="V78" i="3"/>
  <c r="W78" i="3" s="1"/>
  <c r="P78" i="3"/>
  <c r="R77" i="3"/>
  <c r="S77" i="3" s="1"/>
  <c r="Q77" i="3"/>
  <c r="AF77" i="3"/>
  <c r="AG77" i="3" s="1"/>
  <c r="AD78" i="3"/>
  <c r="AE78" i="3" s="1"/>
  <c r="AH78" i="3"/>
  <c r="AI78" i="3" s="1"/>
  <c r="AC79" i="3"/>
  <c r="AJ78" i="3"/>
  <c r="AK78" i="3" s="1"/>
  <c r="U77" i="3"/>
  <c r="AU76" i="3"/>
  <c r="AZ76" i="3"/>
  <c r="L75" i="3"/>
  <c r="M75" i="3" s="1"/>
  <c r="AN75" i="3"/>
  <c r="AO75" i="3" s="1"/>
  <c r="X76" i="3"/>
  <c r="Z76" i="3" s="1"/>
  <c r="AA76" i="3" s="1"/>
  <c r="O79" i="3"/>
  <c r="A79" i="3"/>
  <c r="AT78" i="3" l="1"/>
  <c r="AU78" i="3" s="1"/>
  <c r="AF78" i="3"/>
  <c r="AG78" i="3" s="1"/>
  <c r="AZ77" i="3"/>
  <c r="BB77" i="3" s="1"/>
  <c r="BC77" i="3" s="1"/>
  <c r="BB76" i="3"/>
  <c r="BC76" i="3" s="1"/>
  <c r="V79" i="3"/>
  <c r="W79" i="3" s="1"/>
  <c r="T79" i="3"/>
  <c r="P79" i="3"/>
  <c r="AL77" i="3"/>
  <c r="AN77" i="3" s="1"/>
  <c r="AO77" i="3" s="1"/>
  <c r="G78" i="3"/>
  <c r="R78" i="3"/>
  <c r="S78" i="3" s="1"/>
  <c r="Q78" i="3"/>
  <c r="AZ78" i="3"/>
  <c r="BB78" i="3" s="1"/>
  <c r="BC78" i="3" s="1"/>
  <c r="F79" i="3"/>
  <c r="H79" i="3"/>
  <c r="I79" i="3" s="1"/>
  <c r="B79" i="3"/>
  <c r="C79" i="3" s="1"/>
  <c r="X77" i="3"/>
  <c r="Z77" i="3" s="1"/>
  <c r="AA77" i="3" s="1"/>
  <c r="AJ79" i="3"/>
  <c r="AK79" i="3" s="1"/>
  <c r="AC80" i="3"/>
  <c r="AD79" i="3"/>
  <c r="AE79" i="3" s="1"/>
  <c r="AH79" i="3"/>
  <c r="AI79" i="3" s="1"/>
  <c r="U78" i="3"/>
  <c r="AR79" i="3"/>
  <c r="AS79" i="3" s="1"/>
  <c r="AV79" i="3"/>
  <c r="AW79" i="3" s="1"/>
  <c r="AQ80" i="3"/>
  <c r="AX79" i="3"/>
  <c r="AY79" i="3" s="1"/>
  <c r="AT79" i="3"/>
  <c r="AU79" i="3" s="1"/>
  <c r="E77" i="3"/>
  <c r="J77" i="3"/>
  <c r="D78" i="3"/>
  <c r="E78" i="3" s="1"/>
  <c r="O80" i="3"/>
  <c r="A80" i="3"/>
  <c r="AL78" i="3" l="1"/>
  <c r="AN78" i="3" s="1"/>
  <c r="AO78" i="3" s="1"/>
  <c r="X78" i="3"/>
  <c r="Z78" i="3" s="1"/>
  <c r="AA78" i="3" s="1"/>
  <c r="AF79" i="3"/>
  <c r="AG79" i="3" s="1"/>
  <c r="L77" i="3"/>
  <c r="M77" i="3" s="1"/>
  <c r="V80" i="3"/>
  <c r="W80" i="3" s="1"/>
  <c r="P80" i="3"/>
  <c r="T80" i="3"/>
  <c r="AZ79" i="3"/>
  <c r="BB79" i="3" s="1"/>
  <c r="BC79" i="3" s="1"/>
  <c r="AD80" i="3"/>
  <c r="AE80" i="3" s="1"/>
  <c r="AH80" i="3"/>
  <c r="AI80" i="3" s="1"/>
  <c r="AJ80" i="3"/>
  <c r="AK80" i="3" s="1"/>
  <c r="AC81" i="3"/>
  <c r="H80" i="3"/>
  <c r="I80" i="3" s="1"/>
  <c r="B80" i="3"/>
  <c r="C80" i="3" s="1"/>
  <c r="F80" i="3"/>
  <c r="G80" i="3" s="1"/>
  <c r="R79" i="3"/>
  <c r="S79" i="3" s="1"/>
  <c r="Q79" i="3"/>
  <c r="G79" i="3"/>
  <c r="U79" i="3"/>
  <c r="AQ81" i="3"/>
  <c r="AV80" i="3"/>
  <c r="AW80" i="3" s="1"/>
  <c r="AR80" i="3"/>
  <c r="AS80" i="3" s="1"/>
  <c r="AX80" i="3"/>
  <c r="AY80" i="3" s="1"/>
  <c r="D79" i="3"/>
  <c r="E79" i="3" s="1"/>
  <c r="J78" i="3"/>
  <c r="L78" i="3" s="1"/>
  <c r="M78" i="3" s="1"/>
  <c r="O81" i="3"/>
  <c r="A81" i="3"/>
  <c r="AL79" i="3" l="1"/>
  <c r="AN79" i="3" s="1"/>
  <c r="AO79" i="3" s="1"/>
  <c r="X79" i="3"/>
  <c r="Z79" i="3" s="1"/>
  <c r="AA79" i="3" s="1"/>
  <c r="AF80" i="3"/>
  <c r="AG80" i="3" s="1"/>
  <c r="V81" i="3"/>
  <c r="W81" i="3" s="1"/>
  <c r="T81" i="3"/>
  <c r="P81" i="3"/>
  <c r="AT80" i="3"/>
  <c r="D80" i="3"/>
  <c r="AR81" i="3"/>
  <c r="AS81" i="3" s="1"/>
  <c r="AX81" i="3"/>
  <c r="AY81" i="3" s="1"/>
  <c r="AQ82" i="3"/>
  <c r="AV81" i="3"/>
  <c r="AW81" i="3" s="1"/>
  <c r="J79" i="3"/>
  <c r="L79" i="3" s="1"/>
  <c r="M79" i="3" s="1"/>
  <c r="U80" i="3"/>
  <c r="AJ81" i="3"/>
  <c r="AK81" i="3" s="1"/>
  <c r="AC82" i="3"/>
  <c r="AH81" i="3"/>
  <c r="AI81" i="3" s="1"/>
  <c r="AD81" i="3"/>
  <c r="AE81" i="3" s="1"/>
  <c r="R80" i="3"/>
  <c r="S80" i="3" s="1"/>
  <c r="Q80" i="3"/>
  <c r="B81" i="3"/>
  <c r="C81" i="3" s="1"/>
  <c r="F81" i="3"/>
  <c r="G81" i="3" s="1"/>
  <c r="H81" i="3"/>
  <c r="I81" i="3" s="1"/>
  <c r="O82" i="3"/>
  <c r="A82" i="3"/>
  <c r="AF81" i="3" l="1"/>
  <c r="AG81" i="3" s="1"/>
  <c r="AL80" i="3"/>
  <c r="AN80" i="3" s="1"/>
  <c r="AO80" i="3" s="1"/>
  <c r="D81" i="3"/>
  <c r="E81" i="3" s="1"/>
  <c r="AV82" i="3"/>
  <c r="AW82" i="3" s="1"/>
  <c r="AQ83" i="3"/>
  <c r="AX82" i="3"/>
  <c r="AY82" i="3" s="1"/>
  <c r="AR82" i="3"/>
  <c r="AS82" i="3" s="1"/>
  <c r="AU80" i="3"/>
  <c r="AZ80" i="3"/>
  <c r="AT81" i="3"/>
  <c r="R81" i="3"/>
  <c r="S81" i="3" s="1"/>
  <c r="Q81" i="3"/>
  <c r="H82" i="3"/>
  <c r="I82" i="3" s="1"/>
  <c r="B82" i="3"/>
  <c r="C82" i="3" s="1"/>
  <c r="F82" i="3"/>
  <c r="X80" i="3"/>
  <c r="Z80" i="3" s="1"/>
  <c r="AA80" i="3" s="1"/>
  <c r="U81" i="3"/>
  <c r="T82" i="3"/>
  <c r="V82" i="3"/>
  <c r="W82" i="3" s="1"/>
  <c r="P82" i="3"/>
  <c r="AL81" i="3"/>
  <c r="AN81" i="3" s="1"/>
  <c r="AO81" i="3" s="1"/>
  <c r="AC83" i="3"/>
  <c r="AH82" i="3"/>
  <c r="AI82" i="3" s="1"/>
  <c r="AD82" i="3"/>
  <c r="AE82" i="3" s="1"/>
  <c r="AJ82" i="3"/>
  <c r="AK82" i="3" s="1"/>
  <c r="E80" i="3"/>
  <c r="J80" i="3"/>
  <c r="O83" i="3"/>
  <c r="A83" i="3"/>
  <c r="AT82" i="3" l="1"/>
  <c r="AU82" i="3" s="1"/>
  <c r="D82" i="3"/>
  <c r="E82" i="3" s="1"/>
  <c r="X81" i="3"/>
  <c r="Z81" i="3" s="1"/>
  <c r="AA81" i="3" s="1"/>
  <c r="J81" i="3"/>
  <c r="L81" i="3" s="1"/>
  <c r="M81" i="3" s="1"/>
  <c r="R82" i="3"/>
  <c r="S82" i="3" s="1"/>
  <c r="Q82" i="3"/>
  <c r="AF82" i="3"/>
  <c r="AD83" i="3"/>
  <c r="AE83" i="3" s="1"/>
  <c r="AJ83" i="3"/>
  <c r="AK83" i="3" s="1"/>
  <c r="AC84" i="3"/>
  <c r="AH83" i="3"/>
  <c r="AI83" i="3" s="1"/>
  <c r="U82" i="3"/>
  <c r="G82" i="3"/>
  <c r="H83" i="3"/>
  <c r="I83" i="3" s="1"/>
  <c r="F83" i="3"/>
  <c r="B83" i="3"/>
  <c r="C83" i="3" s="1"/>
  <c r="L80" i="3"/>
  <c r="M80" i="3" s="1"/>
  <c r="AX83" i="3"/>
  <c r="AY83" i="3" s="1"/>
  <c r="AV83" i="3"/>
  <c r="AW83" i="3" s="1"/>
  <c r="AQ84" i="3"/>
  <c r="AR83" i="3"/>
  <c r="AS83" i="3" s="1"/>
  <c r="V83" i="3"/>
  <c r="W83" i="3" s="1"/>
  <c r="T83" i="3"/>
  <c r="P83" i="3"/>
  <c r="AU81" i="3"/>
  <c r="AZ81" i="3"/>
  <c r="BB80" i="3"/>
  <c r="BC80" i="3" s="1"/>
  <c r="O84" i="3"/>
  <c r="A84" i="3"/>
  <c r="X82" i="3" l="1"/>
  <c r="AF83" i="3"/>
  <c r="AG83" i="3" s="1"/>
  <c r="AZ82" i="3"/>
  <c r="BB82" i="3" s="1"/>
  <c r="BC82" i="3" s="1"/>
  <c r="BB81" i="3"/>
  <c r="BC81" i="3" s="1"/>
  <c r="D83" i="3"/>
  <c r="E83" i="3" s="1"/>
  <c r="J82" i="3"/>
  <c r="L82" i="3" s="1"/>
  <c r="M82" i="3" s="1"/>
  <c r="AT83" i="3"/>
  <c r="R83" i="3"/>
  <c r="S83" i="3" s="1"/>
  <c r="Q83" i="3"/>
  <c r="AR84" i="3"/>
  <c r="AS84" i="3" s="1"/>
  <c r="AX84" i="3"/>
  <c r="AY84" i="3" s="1"/>
  <c r="AQ85" i="3"/>
  <c r="AV84" i="3"/>
  <c r="AW84" i="3" s="1"/>
  <c r="U83" i="3"/>
  <c r="G83" i="3"/>
  <c r="AG82" i="3"/>
  <c r="AL82" i="3"/>
  <c r="F84" i="3"/>
  <c r="G84" i="3" s="1"/>
  <c r="H84" i="3"/>
  <c r="I84" i="3" s="1"/>
  <c r="B84" i="3"/>
  <c r="C84" i="3" s="1"/>
  <c r="Z82" i="3"/>
  <c r="AA82" i="3" s="1"/>
  <c r="AD84" i="3"/>
  <c r="AE84" i="3" s="1"/>
  <c r="AH84" i="3"/>
  <c r="AI84" i="3" s="1"/>
  <c r="AJ84" i="3"/>
  <c r="AK84" i="3" s="1"/>
  <c r="AC85" i="3"/>
  <c r="V84" i="3"/>
  <c r="W84" i="3" s="1"/>
  <c r="P84" i="3"/>
  <c r="T84" i="3"/>
  <c r="O85" i="3"/>
  <c r="A85" i="3"/>
  <c r="AL83" i="3" l="1"/>
  <c r="AN83" i="3" s="1"/>
  <c r="AO83" i="3" s="1"/>
  <c r="X83" i="3"/>
  <c r="J83" i="3"/>
  <c r="L83" i="3" s="1"/>
  <c r="M83" i="3" s="1"/>
  <c r="AF84" i="3"/>
  <c r="AG84" i="3" s="1"/>
  <c r="AN82" i="3"/>
  <c r="AO82" i="3" s="1"/>
  <c r="AU83" i="3"/>
  <c r="AZ83" i="3"/>
  <c r="R84" i="3"/>
  <c r="S84" i="3" s="1"/>
  <c r="Q84" i="3"/>
  <c r="B85" i="3"/>
  <c r="C85" i="3" s="1"/>
  <c r="H85" i="3"/>
  <c r="I85" i="3" s="1"/>
  <c r="F85" i="3"/>
  <c r="G85" i="3" s="1"/>
  <c r="D84" i="3"/>
  <c r="E84" i="3" s="1"/>
  <c r="AX85" i="3"/>
  <c r="AY85" i="3" s="1"/>
  <c r="AV85" i="3"/>
  <c r="AW85" i="3" s="1"/>
  <c r="AQ86" i="3"/>
  <c r="AR85" i="3"/>
  <c r="AS85" i="3" s="1"/>
  <c r="V85" i="3"/>
  <c r="W85" i="3" s="1"/>
  <c r="T85" i="3"/>
  <c r="P85" i="3"/>
  <c r="U84" i="3"/>
  <c r="AD85" i="3"/>
  <c r="AE85" i="3" s="1"/>
  <c r="AJ85" i="3"/>
  <c r="AK85" i="3" s="1"/>
  <c r="AC86" i="3"/>
  <c r="AH85" i="3"/>
  <c r="AI85" i="3" s="1"/>
  <c r="Z83" i="3"/>
  <c r="AA83" i="3" s="1"/>
  <c r="AT84" i="3"/>
  <c r="AU84" i="3" s="1"/>
  <c r="O86" i="3"/>
  <c r="A86" i="3"/>
  <c r="X84" i="3" l="1"/>
  <c r="Z84" i="3" s="1"/>
  <c r="AA84" i="3" s="1"/>
  <c r="AF85" i="3"/>
  <c r="AG85" i="3" s="1"/>
  <c r="AL84" i="3"/>
  <c r="AN84" i="3" s="1"/>
  <c r="AO84" i="3" s="1"/>
  <c r="D85" i="3"/>
  <c r="E85" i="3" s="1"/>
  <c r="BB83" i="3"/>
  <c r="BC83" i="3" s="1"/>
  <c r="J84" i="3"/>
  <c r="L84" i="3" s="1"/>
  <c r="M84" i="3" s="1"/>
  <c r="T86" i="3"/>
  <c r="V86" i="3"/>
  <c r="W86" i="3" s="1"/>
  <c r="P86" i="3"/>
  <c r="R85" i="3"/>
  <c r="S85" i="3" s="1"/>
  <c r="Q85" i="3"/>
  <c r="AT85" i="3"/>
  <c r="AD86" i="3"/>
  <c r="AE86" i="3" s="1"/>
  <c r="AJ86" i="3"/>
  <c r="AK86" i="3" s="1"/>
  <c r="AH86" i="3"/>
  <c r="AI86" i="3" s="1"/>
  <c r="AC87" i="3"/>
  <c r="U85" i="3"/>
  <c r="H86" i="3"/>
  <c r="I86" i="3" s="1"/>
  <c r="F86" i="3"/>
  <c r="G86" i="3" s="1"/>
  <c r="B86" i="3"/>
  <c r="C86" i="3" s="1"/>
  <c r="AZ84" i="3"/>
  <c r="BB84" i="3" s="1"/>
  <c r="BC84" i="3" s="1"/>
  <c r="AV86" i="3"/>
  <c r="AW86" i="3" s="1"/>
  <c r="AX86" i="3"/>
  <c r="AY86" i="3" s="1"/>
  <c r="AQ87" i="3"/>
  <c r="AR86" i="3"/>
  <c r="AS86" i="3" s="1"/>
  <c r="O87" i="3"/>
  <c r="A87" i="3"/>
  <c r="AL85" i="3" l="1"/>
  <c r="AN85" i="3" s="1"/>
  <c r="AO85" i="3" s="1"/>
  <c r="X85" i="3"/>
  <c r="Z85" i="3" s="1"/>
  <c r="AA85" i="3" s="1"/>
  <c r="J85" i="3"/>
  <c r="L85" i="3" s="1"/>
  <c r="M85" i="3" s="1"/>
  <c r="D86" i="3"/>
  <c r="E86" i="3" s="1"/>
  <c r="AT86" i="3"/>
  <c r="AU86" i="3" s="1"/>
  <c r="P87" i="3"/>
  <c r="V87" i="3"/>
  <c r="W87" i="3" s="1"/>
  <c r="T87" i="3"/>
  <c r="AZ86" i="3"/>
  <c r="BB86" i="3" s="1"/>
  <c r="BC86" i="3" s="1"/>
  <c r="AJ87" i="3"/>
  <c r="AK87" i="3" s="1"/>
  <c r="AH87" i="3"/>
  <c r="AI87" i="3" s="1"/>
  <c r="AD87" i="3"/>
  <c r="AE87" i="3" s="1"/>
  <c r="AC88" i="3"/>
  <c r="R86" i="3"/>
  <c r="S86" i="3" s="1"/>
  <c r="Q86" i="3"/>
  <c r="AU85" i="3"/>
  <c r="AZ85" i="3"/>
  <c r="F87" i="3"/>
  <c r="G87" i="3" s="1"/>
  <c r="B87" i="3"/>
  <c r="C87" i="3" s="1"/>
  <c r="H87" i="3"/>
  <c r="I87" i="3" s="1"/>
  <c r="AQ88" i="3"/>
  <c r="AR87" i="3"/>
  <c r="AS87" i="3" s="1"/>
  <c r="AX87" i="3"/>
  <c r="AY87" i="3" s="1"/>
  <c r="AV87" i="3"/>
  <c r="AW87" i="3" s="1"/>
  <c r="AF86" i="3"/>
  <c r="AG86" i="3" s="1"/>
  <c r="U86" i="3"/>
  <c r="O88" i="3"/>
  <c r="A88" i="3"/>
  <c r="J86" i="3" l="1"/>
  <c r="L86" i="3" s="1"/>
  <c r="M86" i="3" s="1"/>
  <c r="D87" i="3"/>
  <c r="AL86" i="3"/>
  <c r="AN86" i="3" s="1"/>
  <c r="AO86" i="3" s="1"/>
  <c r="BB85" i="3"/>
  <c r="BC85" i="3" s="1"/>
  <c r="U87" i="3"/>
  <c r="H88" i="3"/>
  <c r="I88" i="3" s="1"/>
  <c r="B88" i="3"/>
  <c r="C88" i="3" s="1"/>
  <c r="F88" i="3"/>
  <c r="G88" i="3" s="1"/>
  <c r="AF87" i="3"/>
  <c r="V88" i="3"/>
  <c r="W88" i="3" s="1"/>
  <c r="P88" i="3"/>
  <c r="T88" i="3"/>
  <c r="X86" i="3"/>
  <c r="Z86" i="3" s="1"/>
  <c r="AA86" i="3" s="1"/>
  <c r="AT87" i="3"/>
  <c r="AU87" i="3" s="1"/>
  <c r="AQ89" i="3"/>
  <c r="AV88" i="3"/>
  <c r="AW88" i="3" s="1"/>
  <c r="AX88" i="3"/>
  <c r="AY88" i="3" s="1"/>
  <c r="AR88" i="3"/>
  <c r="AS88" i="3" s="1"/>
  <c r="AD88" i="3"/>
  <c r="AE88" i="3" s="1"/>
  <c r="AC89" i="3"/>
  <c r="AH88" i="3"/>
  <c r="AI88" i="3" s="1"/>
  <c r="AJ88" i="3"/>
  <c r="AK88" i="3" s="1"/>
  <c r="R87" i="3"/>
  <c r="S87" i="3" s="1"/>
  <c r="Q87" i="3"/>
  <c r="O89" i="3"/>
  <c r="A89" i="3"/>
  <c r="AF88" i="3" l="1"/>
  <c r="AG88" i="3" s="1"/>
  <c r="AT88" i="3"/>
  <c r="AU88" i="3" s="1"/>
  <c r="D88" i="3"/>
  <c r="E88" i="3" s="1"/>
  <c r="E87" i="3"/>
  <c r="J87" i="3"/>
  <c r="F89" i="3"/>
  <c r="G89" i="3" s="1"/>
  <c r="B89" i="3"/>
  <c r="C89" i="3" s="1"/>
  <c r="H89" i="3"/>
  <c r="I89" i="3" s="1"/>
  <c r="AL88" i="3"/>
  <c r="AN88" i="3" s="1"/>
  <c r="AO88" i="3" s="1"/>
  <c r="AJ89" i="3"/>
  <c r="AK89" i="3" s="1"/>
  <c r="AC90" i="3"/>
  <c r="AH89" i="3"/>
  <c r="AI89" i="3" s="1"/>
  <c r="AD89" i="3"/>
  <c r="AE89" i="3" s="1"/>
  <c r="P89" i="3"/>
  <c r="V89" i="3"/>
  <c r="W89" i="3" s="1"/>
  <c r="T89" i="3"/>
  <c r="AG87" i="3"/>
  <c r="AL87" i="3"/>
  <c r="X87" i="3"/>
  <c r="Z87" i="3" s="1"/>
  <c r="AA87" i="3" s="1"/>
  <c r="U88" i="3"/>
  <c r="AZ87" i="3"/>
  <c r="BB87" i="3" s="1"/>
  <c r="BC87" i="3" s="1"/>
  <c r="AZ88" i="3"/>
  <c r="BB88" i="3" s="1"/>
  <c r="BC88" i="3" s="1"/>
  <c r="AQ90" i="3"/>
  <c r="AR89" i="3"/>
  <c r="AS89" i="3" s="1"/>
  <c r="AV89" i="3"/>
  <c r="AW89" i="3" s="1"/>
  <c r="AX89" i="3"/>
  <c r="AY89" i="3" s="1"/>
  <c r="R88" i="3"/>
  <c r="S88" i="3" s="1"/>
  <c r="Q88" i="3"/>
  <c r="O90" i="3"/>
  <c r="A90" i="3"/>
  <c r="AT89" i="3" l="1"/>
  <c r="AU89" i="3" s="1"/>
  <c r="J88" i="3"/>
  <c r="L88" i="3" s="1"/>
  <c r="M88" i="3" s="1"/>
  <c r="L87" i="3"/>
  <c r="M87" i="3" s="1"/>
  <c r="F90" i="3"/>
  <c r="G90" i="3" s="1"/>
  <c r="B90" i="3"/>
  <c r="C90" i="3" s="1"/>
  <c r="H90" i="3"/>
  <c r="I90" i="3" s="1"/>
  <c r="AH90" i="3"/>
  <c r="AI90" i="3" s="1"/>
  <c r="AC91" i="3"/>
  <c r="AJ90" i="3"/>
  <c r="AK90" i="3" s="1"/>
  <c r="AD90" i="3"/>
  <c r="AE90" i="3" s="1"/>
  <c r="D89" i="3"/>
  <c r="T90" i="3"/>
  <c r="V90" i="3"/>
  <c r="W90" i="3" s="1"/>
  <c r="P90" i="3"/>
  <c r="AQ91" i="3"/>
  <c r="AV90" i="3"/>
  <c r="AW90" i="3" s="1"/>
  <c r="AR90" i="3"/>
  <c r="AS90" i="3" s="1"/>
  <c r="AX90" i="3"/>
  <c r="AY90" i="3" s="1"/>
  <c r="X88" i="3"/>
  <c r="Z88" i="3" s="1"/>
  <c r="AA88" i="3" s="1"/>
  <c r="U89" i="3"/>
  <c r="AF89" i="3"/>
  <c r="AN87" i="3"/>
  <c r="AO87" i="3" s="1"/>
  <c r="R89" i="3"/>
  <c r="S89" i="3" s="1"/>
  <c r="Q89" i="3"/>
  <c r="O91" i="3"/>
  <c r="A91" i="3"/>
  <c r="AZ89" i="3" l="1"/>
  <c r="BB89" i="3" s="1"/>
  <c r="BC89" i="3" s="1"/>
  <c r="X89" i="3"/>
  <c r="Z89" i="3" s="1"/>
  <c r="AA89" i="3" s="1"/>
  <c r="R90" i="3"/>
  <c r="S90" i="3" s="1"/>
  <c r="Q90" i="3"/>
  <c r="AH91" i="3"/>
  <c r="AI91" i="3" s="1"/>
  <c r="AD91" i="3"/>
  <c r="AE91" i="3" s="1"/>
  <c r="AJ91" i="3"/>
  <c r="AK91" i="3" s="1"/>
  <c r="AC92" i="3"/>
  <c r="AF90" i="3"/>
  <c r="H91" i="3"/>
  <c r="I91" i="3" s="1"/>
  <c r="B91" i="3"/>
  <c r="C91" i="3" s="1"/>
  <c r="F91" i="3"/>
  <c r="G91" i="3" s="1"/>
  <c r="AG89" i="3"/>
  <c r="AL89" i="3"/>
  <c r="U90" i="3"/>
  <c r="V91" i="3"/>
  <c r="W91" i="3" s="1"/>
  <c r="P91" i="3"/>
  <c r="T91" i="3"/>
  <c r="U91" i="3" s="1"/>
  <c r="AT90" i="3"/>
  <c r="AQ92" i="3"/>
  <c r="AR91" i="3"/>
  <c r="AS91" i="3" s="1"/>
  <c r="AV91" i="3"/>
  <c r="AW91" i="3" s="1"/>
  <c r="AX91" i="3"/>
  <c r="AY91" i="3" s="1"/>
  <c r="E89" i="3"/>
  <c r="J89" i="3"/>
  <c r="D90" i="3"/>
  <c r="E90" i="3" s="1"/>
  <c r="O92" i="3"/>
  <c r="A92" i="3"/>
  <c r="AF91" i="3" l="1"/>
  <c r="AG91" i="3" s="1"/>
  <c r="L89" i="3"/>
  <c r="M89" i="3" s="1"/>
  <c r="X90" i="3"/>
  <c r="Z90" i="3" s="1"/>
  <c r="AA90" i="3" s="1"/>
  <c r="H92" i="3"/>
  <c r="I92" i="3" s="1"/>
  <c r="F92" i="3"/>
  <c r="G92" i="3" s="1"/>
  <c r="B92" i="3"/>
  <c r="C92" i="3" s="1"/>
  <c r="AU90" i="3"/>
  <c r="AZ90" i="3"/>
  <c r="T92" i="3"/>
  <c r="U92" i="3" s="1"/>
  <c r="P92" i="3"/>
  <c r="Q92" i="3" s="1"/>
  <c r="V92" i="3"/>
  <c r="W92" i="3" s="1"/>
  <c r="D91" i="3"/>
  <c r="AJ92" i="3"/>
  <c r="AK92" i="3" s="1"/>
  <c r="AH92" i="3"/>
  <c r="AI92" i="3" s="1"/>
  <c r="AC93" i="3"/>
  <c r="AD92" i="3"/>
  <c r="AE92" i="3" s="1"/>
  <c r="AG90" i="3"/>
  <c r="AL90" i="3"/>
  <c r="J90" i="3"/>
  <c r="L90" i="3" s="1"/>
  <c r="M90" i="3" s="1"/>
  <c r="AT91" i="3"/>
  <c r="AV92" i="3"/>
  <c r="AW92" i="3" s="1"/>
  <c r="AX92" i="3"/>
  <c r="AY92" i="3" s="1"/>
  <c r="AQ93" i="3"/>
  <c r="AR92" i="3"/>
  <c r="AS92" i="3" s="1"/>
  <c r="R91" i="3"/>
  <c r="S91" i="3" s="1"/>
  <c r="Q91" i="3"/>
  <c r="AN89" i="3"/>
  <c r="AO89" i="3" s="1"/>
  <c r="O93" i="3"/>
  <c r="A93" i="3"/>
  <c r="AL91" i="3" l="1"/>
  <c r="AN91" i="3" s="1"/>
  <c r="AO91" i="3" s="1"/>
  <c r="R92" i="3"/>
  <c r="AN90" i="3"/>
  <c r="AO90" i="3" s="1"/>
  <c r="D92" i="3"/>
  <c r="E92" i="3" s="1"/>
  <c r="P93" i="3"/>
  <c r="Q93" i="3" s="1"/>
  <c r="V93" i="3"/>
  <c r="W93" i="3" s="1"/>
  <c r="T93" i="3"/>
  <c r="U93" i="3" s="1"/>
  <c r="AU91" i="3"/>
  <c r="AZ91" i="3"/>
  <c r="AV93" i="3"/>
  <c r="AW93" i="3" s="1"/>
  <c r="AR93" i="3"/>
  <c r="AS93" i="3" s="1"/>
  <c r="AX93" i="3"/>
  <c r="AY93" i="3" s="1"/>
  <c r="AQ94" i="3"/>
  <c r="BB90" i="3"/>
  <c r="BC90" i="3" s="1"/>
  <c r="AC94" i="3"/>
  <c r="AH93" i="3"/>
  <c r="AI93" i="3" s="1"/>
  <c r="AJ93" i="3"/>
  <c r="AK93" i="3" s="1"/>
  <c r="AD93" i="3"/>
  <c r="AE93" i="3" s="1"/>
  <c r="E91" i="3"/>
  <c r="J91" i="3"/>
  <c r="F93" i="3"/>
  <c r="G93" i="3" s="1"/>
  <c r="H93" i="3"/>
  <c r="I93" i="3" s="1"/>
  <c r="B93" i="3"/>
  <c r="C93" i="3" s="1"/>
  <c r="AT92" i="3"/>
  <c r="AF92" i="3"/>
  <c r="X91" i="3"/>
  <c r="Z91" i="3" s="1"/>
  <c r="AA91" i="3" s="1"/>
  <c r="O94" i="3"/>
  <c r="A94" i="3"/>
  <c r="J92" i="3" l="1"/>
  <c r="L92" i="3" s="1"/>
  <c r="M92" i="3" s="1"/>
  <c r="AF93" i="3"/>
  <c r="AG93" i="3" s="1"/>
  <c r="R93" i="3"/>
  <c r="S93" i="3" s="1"/>
  <c r="D93" i="3"/>
  <c r="E93" i="3" s="1"/>
  <c r="L91" i="3"/>
  <c r="M91" i="3" s="1"/>
  <c r="S92" i="3"/>
  <c r="X92" i="3"/>
  <c r="AT93" i="3"/>
  <c r="AU93" i="3" s="1"/>
  <c r="AU92" i="3"/>
  <c r="AZ92" i="3"/>
  <c r="AH94" i="3"/>
  <c r="AI94" i="3" s="1"/>
  <c r="AC95" i="3"/>
  <c r="AJ94" i="3"/>
  <c r="AK94" i="3" s="1"/>
  <c r="AD94" i="3"/>
  <c r="AE94" i="3" s="1"/>
  <c r="AX94" i="3"/>
  <c r="AY94" i="3" s="1"/>
  <c r="AQ95" i="3"/>
  <c r="AV94" i="3"/>
  <c r="AW94" i="3" s="1"/>
  <c r="AR94" i="3"/>
  <c r="AS94" i="3" s="1"/>
  <c r="BB91" i="3"/>
  <c r="BC91" i="3" s="1"/>
  <c r="H94" i="3"/>
  <c r="I94" i="3" s="1"/>
  <c r="B94" i="3"/>
  <c r="C94" i="3" s="1"/>
  <c r="F94" i="3"/>
  <c r="G94" i="3" s="1"/>
  <c r="P94" i="3"/>
  <c r="Q94" i="3" s="1"/>
  <c r="T94" i="3"/>
  <c r="U94" i="3" s="1"/>
  <c r="V94" i="3"/>
  <c r="W94" i="3" s="1"/>
  <c r="AG92" i="3"/>
  <c r="AL92" i="3"/>
  <c r="O95" i="3"/>
  <c r="A95" i="3"/>
  <c r="J93" i="3" l="1"/>
  <c r="L93" i="3" s="1"/>
  <c r="M93" i="3" s="1"/>
  <c r="AL93" i="3"/>
  <c r="AN93" i="3" s="1"/>
  <c r="AO93" i="3" s="1"/>
  <c r="X93" i="3"/>
  <c r="Z93" i="3" s="1"/>
  <c r="AA93" i="3" s="1"/>
  <c r="AF94" i="3"/>
  <c r="AG94" i="3" s="1"/>
  <c r="AZ93" i="3"/>
  <c r="BB93" i="3" s="1"/>
  <c r="BC93" i="3" s="1"/>
  <c r="BB92" i="3"/>
  <c r="BC92" i="3" s="1"/>
  <c r="Z92" i="3"/>
  <c r="AA92" i="3" s="1"/>
  <c r="AT94" i="3"/>
  <c r="AU94" i="3" s="1"/>
  <c r="AN92" i="3"/>
  <c r="AO92" i="3" s="1"/>
  <c r="F95" i="3"/>
  <c r="G95" i="3" s="1"/>
  <c r="H95" i="3"/>
  <c r="I95" i="3" s="1"/>
  <c r="B95" i="3"/>
  <c r="C95" i="3" s="1"/>
  <c r="R94" i="3"/>
  <c r="V95" i="3"/>
  <c r="W95" i="3" s="1"/>
  <c r="P95" i="3"/>
  <c r="Q95" i="3" s="1"/>
  <c r="T95" i="3"/>
  <c r="U95" i="3" s="1"/>
  <c r="AX95" i="3"/>
  <c r="AY95" i="3" s="1"/>
  <c r="AR95" i="3"/>
  <c r="AS95" i="3" s="1"/>
  <c r="AV95" i="3"/>
  <c r="AW95" i="3" s="1"/>
  <c r="AQ96" i="3"/>
  <c r="D94" i="3"/>
  <c r="E94" i="3" s="1"/>
  <c r="AC96" i="3"/>
  <c r="AD95" i="3"/>
  <c r="AE95" i="3" s="1"/>
  <c r="AJ95" i="3"/>
  <c r="AK95" i="3" s="1"/>
  <c r="AH95" i="3"/>
  <c r="AI95" i="3" s="1"/>
  <c r="O96" i="3"/>
  <c r="A96" i="3"/>
  <c r="AL94" i="3" l="1"/>
  <c r="AN94" i="3" s="1"/>
  <c r="AO94" i="3" s="1"/>
  <c r="J94" i="3"/>
  <c r="L94" i="3" s="1"/>
  <c r="M94" i="3" s="1"/>
  <c r="AZ94" i="3"/>
  <c r="BB94" i="3" s="1"/>
  <c r="BC94" i="3" s="1"/>
  <c r="D95" i="3"/>
  <c r="E95" i="3" s="1"/>
  <c r="T96" i="3"/>
  <c r="U96" i="3" s="1"/>
  <c r="P96" i="3"/>
  <c r="Q96" i="3" s="1"/>
  <c r="V96" i="3"/>
  <c r="W96" i="3" s="1"/>
  <c r="AV96" i="3"/>
  <c r="AW96" i="3" s="1"/>
  <c r="AX96" i="3"/>
  <c r="AY96" i="3" s="1"/>
  <c r="AQ97" i="3"/>
  <c r="AR96" i="3"/>
  <c r="AS96" i="3" s="1"/>
  <c r="AT95" i="3"/>
  <c r="H96" i="3"/>
  <c r="I96" i="3" s="1"/>
  <c r="F96" i="3"/>
  <c r="G96" i="3" s="1"/>
  <c r="B96" i="3"/>
  <c r="C96" i="3" s="1"/>
  <c r="R95" i="3"/>
  <c r="S94" i="3"/>
  <c r="X94" i="3"/>
  <c r="AF95" i="3"/>
  <c r="AC97" i="3"/>
  <c r="AD96" i="3"/>
  <c r="AE96" i="3" s="1"/>
  <c r="AH96" i="3"/>
  <c r="AI96" i="3" s="1"/>
  <c r="AJ96" i="3"/>
  <c r="AK96" i="3" s="1"/>
  <c r="J95" i="3"/>
  <c r="L95" i="3" s="1"/>
  <c r="M95" i="3" s="1"/>
  <c r="O97" i="3"/>
  <c r="A97" i="3"/>
  <c r="AT96" i="3" l="1"/>
  <c r="AU96" i="3" s="1"/>
  <c r="AF96" i="3"/>
  <c r="AG96" i="3" s="1"/>
  <c r="Z94" i="3"/>
  <c r="AA94" i="3" s="1"/>
  <c r="D96" i="3"/>
  <c r="E96" i="3" s="1"/>
  <c r="B97" i="3"/>
  <c r="C97" i="3" s="1"/>
  <c r="H97" i="3"/>
  <c r="I97" i="3" s="1"/>
  <c r="F97" i="3"/>
  <c r="G97" i="3" s="1"/>
  <c r="AU95" i="3"/>
  <c r="AZ95" i="3"/>
  <c r="AX97" i="3"/>
  <c r="AY97" i="3" s="1"/>
  <c r="AR97" i="3"/>
  <c r="AS97" i="3" s="1"/>
  <c r="AQ98" i="3"/>
  <c r="AV97" i="3"/>
  <c r="AW97" i="3" s="1"/>
  <c r="R96" i="3"/>
  <c r="P97" i="3"/>
  <c r="Q97" i="3" s="1"/>
  <c r="T97" i="3"/>
  <c r="U97" i="3" s="1"/>
  <c r="V97" i="3"/>
  <c r="W97" i="3" s="1"/>
  <c r="AJ97" i="3"/>
  <c r="AK97" i="3" s="1"/>
  <c r="AC98" i="3"/>
  <c r="AH97" i="3"/>
  <c r="AI97" i="3" s="1"/>
  <c r="AD97" i="3"/>
  <c r="AE97" i="3" s="1"/>
  <c r="S95" i="3"/>
  <c r="X95" i="3"/>
  <c r="AG95" i="3"/>
  <c r="AL95" i="3"/>
  <c r="O98" i="3"/>
  <c r="A98" i="3"/>
  <c r="AZ96" i="3" l="1"/>
  <c r="BB96" i="3" s="1"/>
  <c r="BC96" i="3" s="1"/>
  <c r="AN95" i="3"/>
  <c r="AO95" i="3" s="1"/>
  <c r="AL96" i="3"/>
  <c r="AN96" i="3" s="1"/>
  <c r="AO96" i="3" s="1"/>
  <c r="Z95" i="3"/>
  <c r="AA95" i="3" s="1"/>
  <c r="AT97" i="3"/>
  <c r="AU97" i="3" s="1"/>
  <c r="AF97" i="3"/>
  <c r="AG97" i="3" s="1"/>
  <c r="J96" i="3"/>
  <c r="L96" i="3" s="1"/>
  <c r="M96" i="3" s="1"/>
  <c r="BB95" i="3"/>
  <c r="BC95" i="3" s="1"/>
  <c r="B98" i="3"/>
  <c r="C98" i="3" s="1"/>
  <c r="H98" i="3"/>
  <c r="I98" i="3" s="1"/>
  <c r="F98" i="3"/>
  <c r="G98" i="3" s="1"/>
  <c r="AD98" i="3"/>
  <c r="AE98" i="3" s="1"/>
  <c r="AJ98" i="3"/>
  <c r="AK98" i="3" s="1"/>
  <c r="AH98" i="3"/>
  <c r="AI98" i="3" s="1"/>
  <c r="AC99" i="3"/>
  <c r="S96" i="3"/>
  <c r="X96" i="3"/>
  <c r="AX98" i="3"/>
  <c r="AY98" i="3" s="1"/>
  <c r="AQ99" i="3"/>
  <c r="AV98" i="3"/>
  <c r="AW98" i="3" s="1"/>
  <c r="AR98" i="3"/>
  <c r="AS98" i="3" s="1"/>
  <c r="V98" i="3"/>
  <c r="W98" i="3" s="1"/>
  <c r="T98" i="3"/>
  <c r="U98" i="3" s="1"/>
  <c r="P98" i="3"/>
  <c r="Q98" i="3" s="1"/>
  <c r="R97" i="3"/>
  <c r="S97" i="3" s="1"/>
  <c r="D97" i="3"/>
  <c r="E97" i="3" s="1"/>
  <c r="O99" i="3"/>
  <c r="A99" i="3"/>
  <c r="AF98" i="3" l="1"/>
  <c r="AG98" i="3" s="1"/>
  <c r="Z96" i="3"/>
  <c r="AA96" i="3" s="1"/>
  <c r="AZ97" i="3"/>
  <c r="BB97" i="3" s="1"/>
  <c r="BC97" i="3" s="1"/>
  <c r="AL97" i="3"/>
  <c r="AN97" i="3" s="1"/>
  <c r="AO97" i="3" s="1"/>
  <c r="J97" i="3"/>
  <c r="L97" i="3" s="1"/>
  <c r="M97" i="3" s="1"/>
  <c r="D98" i="3"/>
  <c r="E98" i="3" s="1"/>
  <c r="H99" i="3"/>
  <c r="I99" i="3" s="1"/>
  <c r="B99" i="3"/>
  <c r="C99" i="3" s="1"/>
  <c r="F99" i="3"/>
  <c r="G99" i="3" s="1"/>
  <c r="R98" i="3"/>
  <c r="AH99" i="3"/>
  <c r="AI99" i="3" s="1"/>
  <c r="AJ99" i="3"/>
  <c r="AK99" i="3" s="1"/>
  <c r="AD99" i="3"/>
  <c r="AE99" i="3" s="1"/>
  <c r="AC100" i="3"/>
  <c r="AV99" i="3"/>
  <c r="AW99" i="3" s="1"/>
  <c r="AX99" i="3"/>
  <c r="AY99" i="3" s="1"/>
  <c r="AQ100" i="3"/>
  <c r="AR99" i="3"/>
  <c r="AS99" i="3" s="1"/>
  <c r="T99" i="3"/>
  <c r="U99" i="3" s="1"/>
  <c r="P99" i="3"/>
  <c r="Q99" i="3" s="1"/>
  <c r="V99" i="3"/>
  <c r="W99" i="3" s="1"/>
  <c r="AT98" i="3"/>
  <c r="X97" i="3"/>
  <c r="Z97" i="3" s="1"/>
  <c r="AA97" i="3" s="1"/>
  <c r="O100" i="3"/>
  <c r="A100" i="3"/>
  <c r="AL98" i="3" l="1"/>
  <c r="AN98" i="3" s="1"/>
  <c r="AO98" i="3" s="1"/>
  <c r="J98" i="3"/>
  <c r="L98" i="3" s="1"/>
  <c r="M98" i="3" s="1"/>
  <c r="R99" i="3"/>
  <c r="S99" i="3" s="1"/>
  <c r="AF99" i="3"/>
  <c r="AG99" i="3" s="1"/>
  <c r="AT99" i="3"/>
  <c r="AU99" i="3" s="1"/>
  <c r="H100" i="3"/>
  <c r="I100" i="3" s="1"/>
  <c r="B100" i="3"/>
  <c r="C100" i="3" s="1"/>
  <c r="F100" i="3"/>
  <c r="G100" i="3" s="1"/>
  <c r="AV100" i="3"/>
  <c r="AW100" i="3" s="1"/>
  <c r="AR100" i="3"/>
  <c r="AS100" i="3" s="1"/>
  <c r="AX100" i="3"/>
  <c r="AY100" i="3" s="1"/>
  <c r="AQ101" i="3"/>
  <c r="D99" i="3"/>
  <c r="E99" i="3" s="1"/>
  <c r="T100" i="3"/>
  <c r="U100" i="3" s="1"/>
  <c r="V100" i="3"/>
  <c r="W100" i="3" s="1"/>
  <c r="P100" i="3"/>
  <c r="Q100" i="3" s="1"/>
  <c r="AZ99" i="3"/>
  <c r="BB99" i="3" s="1"/>
  <c r="BC99" i="3" s="1"/>
  <c r="AH100" i="3"/>
  <c r="AI100" i="3" s="1"/>
  <c r="AJ100" i="3"/>
  <c r="AK100" i="3" s="1"/>
  <c r="AC101" i="3"/>
  <c r="AD100" i="3"/>
  <c r="AE100" i="3" s="1"/>
  <c r="S98" i="3"/>
  <c r="X98" i="3"/>
  <c r="AU98" i="3"/>
  <c r="AZ98" i="3"/>
  <c r="O101" i="3"/>
  <c r="A101" i="3"/>
  <c r="Z98" i="3" l="1"/>
  <c r="AA98" i="3" s="1"/>
  <c r="X99" i="3"/>
  <c r="Z99" i="3" s="1"/>
  <c r="AA99" i="3" s="1"/>
  <c r="BB98" i="3"/>
  <c r="BC98" i="3" s="1"/>
  <c r="AT100" i="3"/>
  <c r="AU100" i="3" s="1"/>
  <c r="R100" i="3"/>
  <c r="S100" i="3" s="1"/>
  <c r="AL99" i="3"/>
  <c r="AN99" i="3" s="1"/>
  <c r="AO99" i="3" s="1"/>
  <c r="B101" i="3"/>
  <c r="C101" i="3" s="1"/>
  <c r="H101" i="3"/>
  <c r="I101" i="3" s="1"/>
  <c r="F101" i="3"/>
  <c r="G101" i="3" s="1"/>
  <c r="D100" i="3"/>
  <c r="E100" i="3" s="1"/>
  <c r="AF100" i="3"/>
  <c r="AZ100" i="3"/>
  <c r="BB100" i="3" s="1"/>
  <c r="BC100" i="3" s="1"/>
  <c r="AQ102" i="3"/>
  <c r="AV101" i="3"/>
  <c r="AW101" i="3" s="1"/>
  <c r="AR101" i="3"/>
  <c r="AS101" i="3" s="1"/>
  <c r="AX101" i="3"/>
  <c r="AY101" i="3" s="1"/>
  <c r="T101" i="3"/>
  <c r="U101" i="3" s="1"/>
  <c r="P101" i="3"/>
  <c r="Q101" i="3" s="1"/>
  <c r="V101" i="3"/>
  <c r="W101" i="3" s="1"/>
  <c r="J99" i="3"/>
  <c r="L99" i="3" s="1"/>
  <c r="M99" i="3" s="1"/>
  <c r="AH101" i="3"/>
  <c r="AI101" i="3" s="1"/>
  <c r="AC102" i="3"/>
  <c r="AJ101" i="3"/>
  <c r="AK101" i="3" s="1"/>
  <c r="AD101" i="3"/>
  <c r="AE101" i="3" s="1"/>
  <c r="X100" i="3"/>
  <c r="Z100" i="3" s="1"/>
  <c r="AA100" i="3" s="1"/>
  <c r="O102" i="3"/>
  <c r="A102" i="3"/>
  <c r="R101" i="3" l="1"/>
  <c r="S101" i="3" s="1"/>
  <c r="AF101" i="3"/>
  <c r="AG101" i="3" s="1"/>
  <c r="AT101" i="3"/>
  <c r="B102" i="3"/>
  <c r="C102" i="3" s="1"/>
  <c r="F102" i="3"/>
  <c r="G102" i="3" s="1"/>
  <c r="H102" i="3"/>
  <c r="I102" i="3" s="1"/>
  <c r="V102" i="3"/>
  <c r="W102" i="3" s="1"/>
  <c r="T102" i="3"/>
  <c r="U102" i="3" s="1"/>
  <c r="P102" i="3"/>
  <c r="Q102" i="3" s="1"/>
  <c r="AX102" i="3"/>
  <c r="AY102" i="3" s="1"/>
  <c r="AR102" i="3"/>
  <c r="AS102" i="3" s="1"/>
  <c r="AV102" i="3"/>
  <c r="AW102" i="3" s="1"/>
  <c r="AQ103" i="3"/>
  <c r="J100" i="3"/>
  <c r="L100" i="3" s="1"/>
  <c r="M100" i="3" s="1"/>
  <c r="D101" i="3"/>
  <c r="AD102" i="3"/>
  <c r="AE102" i="3" s="1"/>
  <c r="AJ102" i="3"/>
  <c r="AK102" i="3" s="1"/>
  <c r="AC103" i="3"/>
  <c r="AH102" i="3"/>
  <c r="AI102" i="3" s="1"/>
  <c r="AG100" i="3"/>
  <c r="AL100" i="3"/>
  <c r="O103" i="3"/>
  <c r="A103" i="3"/>
  <c r="X101" i="3" l="1"/>
  <c r="Z101" i="3" s="1"/>
  <c r="AA101" i="3" s="1"/>
  <c r="D102" i="3"/>
  <c r="E102" i="3" s="1"/>
  <c r="AL101" i="3"/>
  <c r="AN101" i="3" s="1"/>
  <c r="AO101" i="3" s="1"/>
  <c r="AU101" i="3"/>
  <c r="AZ101" i="3"/>
  <c r="AF102" i="3"/>
  <c r="AG102" i="3" s="1"/>
  <c r="R102" i="3"/>
  <c r="S102" i="3" s="1"/>
  <c r="P103" i="3"/>
  <c r="Q103" i="3" s="1"/>
  <c r="T103" i="3"/>
  <c r="U103" i="3" s="1"/>
  <c r="V103" i="3"/>
  <c r="W103" i="3" s="1"/>
  <c r="AN100" i="3"/>
  <c r="AO100" i="3" s="1"/>
  <c r="AT102" i="3"/>
  <c r="AD103" i="3"/>
  <c r="AE103" i="3" s="1"/>
  <c r="AC104" i="3"/>
  <c r="AJ103" i="3"/>
  <c r="AK103" i="3" s="1"/>
  <c r="AH103" i="3"/>
  <c r="AI103" i="3" s="1"/>
  <c r="E101" i="3"/>
  <c r="J101" i="3"/>
  <c r="AR103" i="3"/>
  <c r="AS103" i="3" s="1"/>
  <c r="AX103" i="3"/>
  <c r="AY103" i="3" s="1"/>
  <c r="AQ104" i="3"/>
  <c r="AV103" i="3"/>
  <c r="AW103" i="3" s="1"/>
  <c r="H103" i="3"/>
  <c r="I103" i="3" s="1"/>
  <c r="B103" i="3"/>
  <c r="C103" i="3" s="1"/>
  <c r="F103" i="3"/>
  <c r="G103" i="3" s="1"/>
  <c r="J102" i="3"/>
  <c r="L102" i="3" s="1"/>
  <c r="M102" i="3" s="1"/>
  <c r="O104" i="3"/>
  <c r="A104" i="3"/>
  <c r="BB101" i="3" l="1"/>
  <c r="BC101" i="3" s="1"/>
  <c r="AL102" i="3"/>
  <c r="AN102" i="3" s="1"/>
  <c r="AO102" i="3" s="1"/>
  <c r="AF103" i="3"/>
  <c r="AG103" i="3" s="1"/>
  <c r="R103" i="3"/>
  <c r="S103" i="3" s="1"/>
  <c r="X102" i="3"/>
  <c r="Z102" i="3" s="1"/>
  <c r="AA102" i="3" s="1"/>
  <c r="D103" i="3"/>
  <c r="AT103" i="3"/>
  <c r="AU103" i="3" s="1"/>
  <c r="L101" i="3"/>
  <c r="M101" i="3" s="1"/>
  <c r="AU102" i="3"/>
  <c r="AZ102" i="3"/>
  <c r="H104" i="3"/>
  <c r="I104" i="3" s="1"/>
  <c r="B104" i="3"/>
  <c r="C104" i="3" s="1"/>
  <c r="F104" i="3"/>
  <c r="G104" i="3" s="1"/>
  <c r="AQ105" i="3"/>
  <c r="AR104" i="3"/>
  <c r="AS104" i="3" s="1"/>
  <c r="AX104" i="3"/>
  <c r="AY104" i="3" s="1"/>
  <c r="AV104" i="3"/>
  <c r="AW104" i="3" s="1"/>
  <c r="AH104" i="3"/>
  <c r="AI104" i="3" s="1"/>
  <c r="AJ104" i="3"/>
  <c r="AK104" i="3" s="1"/>
  <c r="AD104" i="3"/>
  <c r="AE104" i="3" s="1"/>
  <c r="AC105" i="3"/>
  <c r="T104" i="3"/>
  <c r="U104" i="3" s="1"/>
  <c r="V104" i="3"/>
  <c r="W104" i="3" s="1"/>
  <c r="P104" i="3"/>
  <c r="Q104" i="3" s="1"/>
  <c r="O105" i="3"/>
  <c r="A105" i="3"/>
  <c r="AZ103" i="3" l="1"/>
  <c r="BB103" i="3" s="1"/>
  <c r="BC103" i="3" s="1"/>
  <c r="AL103" i="3"/>
  <c r="AN103" i="3" s="1"/>
  <c r="AO103" i="3" s="1"/>
  <c r="X103" i="3"/>
  <c r="Z103" i="3" s="1"/>
  <c r="AA103" i="3" s="1"/>
  <c r="R104" i="3"/>
  <c r="S104" i="3" s="1"/>
  <c r="AF104" i="3"/>
  <c r="AG104" i="3" s="1"/>
  <c r="V105" i="3"/>
  <c r="W105" i="3" s="1"/>
  <c r="P105" i="3"/>
  <c r="Q105" i="3" s="1"/>
  <c r="T105" i="3"/>
  <c r="U105" i="3" s="1"/>
  <c r="AD105" i="3"/>
  <c r="AE105" i="3" s="1"/>
  <c r="AC106" i="3"/>
  <c r="AH105" i="3"/>
  <c r="AI105" i="3" s="1"/>
  <c r="AJ105" i="3"/>
  <c r="AK105" i="3" s="1"/>
  <c r="AT104" i="3"/>
  <c r="AU104" i="3" s="1"/>
  <c r="F105" i="3"/>
  <c r="G105" i="3" s="1"/>
  <c r="B105" i="3"/>
  <c r="C105" i="3" s="1"/>
  <c r="H105" i="3"/>
  <c r="I105" i="3" s="1"/>
  <c r="AX105" i="3"/>
  <c r="AY105" i="3" s="1"/>
  <c r="AV105" i="3"/>
  <c r="AW105" i="3" s="1"/>
  <c r="AR105" i="3"/>
  <c r="AS105" i="3" s="1"/>
  <c r="AQ106" i="3"/>
  <c r="D104" i="3"/>
  <c r="BB102" i="3"/>
  <c r="BC102" i="3" s="1"/>
  <c r="E103" i="3"/>
  <c r="J103" i="3"/>
  <c r="O106" i="3"/>
  <c r="A106" i="3"/>
  <c r="X104" i="3" l="1"/>
  <c r="Z104" i="3" s="1"/>
  <c r="AA104" i="3" s="1"/>
  <c r="D105" i="3"/>
  <c r="E105" i="3" s="1"/>
  <c r="R105" i="3"/>
  <c r="S105" i="3" s="1"/>
  <c r="AT105" i="3"/>
  <c r="AL104" i="3"/>
  <c r="AN104" i="3" s="1"/>
  <c r="AO104" i="3" s="1"/>
  <c r="L103" i="3"/>
  <c r="M103" i="3" s="1"/>
  <c r="AV106" i="3"/>
  <c r="AW106" i="3" s="1"/>
  <c r="AR106" i="3"/>
  <c r="AS106" i="3" s="1"/>
  <c r="AQ107" i="3"/>
  <c r="AX106" i="3"/>
  <c r="AY106" i="3" s="1"/>
  <c r="AZ104" i="3"/>
  <c r="BB104" i="3" s="1"/>
  <c r="BC104" i="3" s="1"/>
  <c r="AF105" i="3"/>
  <c r="E104" i="3"/>
  <c r="J104" i="3"/>
  <c r="AD106" i="3"/>
  <c r="AE106" i="3" s="1"/>
  <c r="AH106" i="3"/>
  <c r="AI106" i="3" s="1"/>
  <c r="AJ106" i="3"/>
  <c r="AK106" i="3" s="1"/>
  <c r="AC107" i="3"/>
  <c r="H106" i="3"/>
  <c r="I106" i="3" s="1"/>
  <c r="B106" i="3"/>
  <c r="C106" i="3" s="1"/>
  <c r="F106" i="3"/>
  <c r="G106" i="3" s="1"/>
  <c r="T106" i="3"/>
  <c r="U106" i="3" s="1"/>
  <c r="P106" i="3"/>
  <c r="Q106" i="3" s="1"/>
  <c r="V106" i="3"/>
  <c r="W106" i="3" s="1"/>
  <c r="O107" i="3"/>
  <c r="A107" i="3"/>
  <c r="J105" i="3" l="1"/>
  <c r="L105" i="3" s="1"/>
  <c r="M105" i="3" s="1"/>
  <c r="X105" i="3"/>
  <c r="Z105" i="3" s="1"/>
  <c r="AA105" i="3" s="1"/>
  <c r="AT106" i="3"/>
  <c r="AU106" i="3" s="1"/>
  <c r="AF106" i="3"/>
  <c r="AG106" i="3" s="1"/>
  <c r="AU105" i="3"/>
  <c r="AZ105" i="3"/>
  <c r="L104" i="3"/>
  <c r="M104" i="3" s="1"/>
  <c r="B107" i="3"/>
  <c r="C107" i="3" s="1"/>
  <c r="F107" i="3"/>
  <c r="G107" i="3" s="1"/>
  <c r="H107" i="3"/>
  <c r="I107" i="3" s="1"/>
  <c r="AG105" i="3"/>
  <c r="AL105" i="3"/>
  <c r="V107" i="3"/>
  <c r="W107" i="3" s="1"/>
  <c r="P107" i="3"/>
  <c r="Q107" i="3" s="1"/>
  <c r="T107" i="3"/>
  <c r="U107" i="3" s="1"/>
  <c r="AD107" i="3"/>
  <c r="AE107" i="3" s="1"/>
  <c r="AC108" i="3"/>
  <c r="AJ107" i="3"/>
  <c r="AK107" i="3" s="1"/>
  <c r="AH107" i="3"/>
  <c r="AI107" i="3" s="1"/>
  <c r="AR107" i="3"/>
  <c r="AS107" i="3" s="1"/>
  <c r="AQ108" i="3"/>
  <c r="AV107" i="3"/>
  <c r="AW107" i="3" s="1"/>
  <c r="AX107" i="3"/>
  <c r="AY107" i="3" s="1"/>
  <c r="R106" i="3"/>
  <c r="D106" i="3"/>
  <c r="O108" i="3"/>
  <c r="A108" i="3"/>
  <c r="AZ106" i="3" l="1"/>
  <c r="BB106" i="3" s="1"/>
  <c r="BC106" i="3" s="1"/>
  <c r="AL106" i="3"/>
  <c r="AN106" i="3" s="1"/>
  <c r="AO106" i="3" s="1"/>
  <c r="BB105" i="3"/>
  <c r="BC105" i="3" s="1"/>
  <c r="R107" i="3"/>
  <c r="S107" i="3" s="1"/>
  <c r="D107" i="3"/>
  <c r="E107" i="3" s="1"/>
  <c r="AQ109" i="3"/>
  <c r="AX108" i="3"/>
  <c r="AY108" i="3" s="1"/>
  <c r="AV108" i="3"/>
  <c r="AW108" i="3" s="1"/>
  <c r="AR108" i="3"/>
  <c r="AS108" i="3" s="1"/>
  <c r="F108" i="3"/>
  <c r="G108" i="3" s="1"/>
  <c r="B108" i="3"/>
  <c r="C108" i="3" s="1"/>
  <c r="H108" i="3"/>
  <c r="I108" i="3" s="1"/>
  <c r="AD108" i="3"/>
  <c r="AE108" i="3" s="1"/>
  <c r="AJ108" i="3"/>
  <c r="AK108" i="3" s="1"/>
  <c r="AC109" i="3"/>
  <c r="AH108" i="3"/>
  <c r="AI108" i="3" s="1"/>
  <c r="AN105" i="3"/>
  <c r="AO105" i="3" s="1"/>
  <c r="P108" i="3"/>
  <c r="Q108" i="3" s="1"/>
  <c r="V108" i="3"/>
  <c r="W108" i="3" s="1"/>
  <c r="T108" i="3"/>
  <c r="U108" i="3" s="1"/>
  <c r="E106" i="3"/>
  <c r="J106" i="3"/>
  <c r="S106" i="3"/>
  <c r="X106" i="3"/>
  <c r="AT107" i="3"/>
  <c r="AF107" i="3"/>
  <c r="O109" i="3"/>
  <c r="A109" i="3"/>
  <c r="J107" i="3" l="1"/>
  <c r="L107" i="3" s="1"/>
  <c r="M107" i="3" s="1"/>
  <c r="R108" i="3"/>
  <c r="S108" i="3" s="1"/>
  <c r="AF108" i="3"/>
  <c r="AG108" i="3" s="1"/>
  <c r="X107" i="3"/>
  <c r="Z107" i="3" s="1"/>
  <c r="AA107" i="3" s="1"/>
  <c r="AU107" i="3"/>
  <c r="AZ107" i="3"/>
  <c r="P109" i="3"/>
  <c r="Q109" i="3" s="1"/>
  <c r="V109" i="3"/>
  <c r="W109" i="3" s="1"/>
  <c r="T109" i="3"/>
  <c r="U109" i="3" s="1"/>
  <c r="Z106" i="3"/>
  <c r="AA106" i="3" s="1"/>
  <c r="F109" i="3"/>
  <c r="G109" i="3" s="1"/>
  <c r="H109" i="3"/>
  <c r="I109" i="3" s="1"/>
  <c r="B109" i="3"/>
  <c r="C109" i="3" s="1"/>
  <c r="AH109" i="3"/>
  <c r="AI109" i="3" s="1"/>
  <c r="AD109" i="3"/>
  <c r="AE109" i="3" s="1"/>
  <c r="AC110" i="3"/>
  <c r="AJ109" i="3"/>
  <c r="AK109" i="3" s="1"/>
  <c r="D108" i="3"/>
  <c r="AV109" i="3"/>
  <c r="AW109" i="3" s="1"/>
  <c r="AR109" i="3"/>
  <c r="AS109" i="3" s="1"/>
  <c r="AX109" i="3"/>
  <c r="AY109" i="3" s="1"/>
  <c r="AQ110" i="3"/>
  <c r="AG107" i="3"/>
  <c r="AL107" i="3"/>
  <c r="L106" i="3"/>
  <c r="M106" i="3" s="1"/>
  <c r="AT108" i="3"/>
  <c r="AU108" i="3" s="1"/>
  <c r="O110" i="3"/>
  <c r="A110" i="3"/>
  <c r="AN107" i="3" l="1"/>
  <c r="AO107" i="3" s="1"/>
  <c r="AL108" i="3"/>
  <c r="AN108" i="3" s="1"/>
  <c r="AO108" i="3" s="1"/>
  <c r="X108" i="3"/>
  <c r="Z108" i="3" s="1"/>
  <c r="AA108" i="3" s="1"/>
  <c r="AZ108" i="3"/>
  <c r="BB108" i="3" s="1"/>
  <c r="BC108" i="3" s="1"/>
  <c r="R109" i="3"/>
  <c r="S109" i="3" s="1"/>
  <c r="BB107" i="3"/>
  <c r="BC107" i="3" s="1"/>
  <c r="P110" i="3"/>
  <c r="Q110" i="3" s="1"/>
  <c r="T110" i="3"/>
  <c r="U110" i="3" s="1"/>
  <c r="V110" i="3"/>
  <c r="W110" i="3" s="1"/>
  <c r="H110" i="3"/>
  <c r="I110" i="3" s="1"/>
  <c r="B110" i="3"/>
  <c r="C110" i="3" s="1"/>
  <c r="F110" i="3"/>
  <c r="G110" i="3" s="1"/>
  <c r="AT109" i="3"/>
  <c r="AF109" i="3"/>
  <c r="AR110" i="3"/>
  <c r="AS110" i="3" s="1"/>
  <c r="AQ111" i="3"/>
  <c r="AX110" i="3"/>
  <c r="AY110" i="3" s="1"/>
  <c r="AV110" i="3"/>
  <c r="AW110" i="3" s="1"/>
  <c r="E108" i="3"/>
  <c r="J108" i="3"/>
  <c r="AC111" i="3"/>
  <c r="AD110" i="3"/>
  <c r="AE110" i="3" s="1"/>
  <c r="AH110" i="3"/>
  <c r="AI110" i="3" s="1"/>
  <c r="AJ110" i="3"/>
  <c r="AK110" i="3" s="1"/>
  <c r="D109" i="3"/>
  <c r="O111" i="3"/>
  <c r="A111" i="3"/>
  <c r="AT110" i="3" l="1"/>
  <c r="AU110" i="3" s="1"/>
  <c r="R110" i="3"/>
  <c r="S110" i="3" s="1"/>
  <c r="AF110" i="3"/>
  <c r="AG110" i="3" s="1"/>
  <c r="X109" i="3"/>
  <c r="Z109" i="3" s="1"/>
  <c r="AA109" i="3" s="1"/>
  <c r="F111" i="3"/>
  <c r="G111" i="3" s="1"/>
  <c r="B111" i="3"/>
  <c r="C111" i="3" s="1"/>
  <c r="H111" i="3"/>
  <c r="I111" i="3" s="1"/>
  <c r="E109" i="3"/>
  <c r="J109" i="3"/>
  <c r="AG109" i="3"/>
  <c r="AL109" i="3"/>
  <c r="AL110" i="3"/>
  <c r="AN110" i="3" s="1"/>
  <c r="AO110" i="3" s="1"/>
  <c r="AZ110" i="3"/>
  <c r="BB110" i="3" s="1"/>
  <c r="BC110" i="3" s="1"/>
  <c r="AV111" i="3"/>
  <c r="AW111" i="3" s="1"/>
  <c r="AR111" i="3"/>
  <c r="AS111" i="3" s="1"/>
  <c r="AX111" i="3"/>
  <c r="AY111" i="3" s="1"/>
  <c r="AQ112" i="3"/>
  <c r="AU109" i="3"/>
  <c r="AZ109" i="3"/>
  <c r="D110" i="3"/>
  <c r="AJ111" i="3"/>
  <c r="AK111" i="3" s="1"/>
  <c r="AC112" i="3"/>
  <c r="AH111" i="3"/>
  <c r="AI111" i="3" s="1"/>
  <c r="AD111" i="3"/>
  <c r="AE111" i="3" s="1"/>
  <c r="V111" i="3"/>
  <c r="W111" i="3" s="1"/>
  <c r="P111" i="3"/>
  <c r="Q111" i="3" s="1"/>
  <c r="T111" i="3"/>
  <c r="U111" i="3" s="1"/>
  <c r="L108" i="3"/>
  <c r="M108" i="3" s="1"/>
  <c r="O112" i="3"/>
  <c r="A112" i="3"/>
  <c r="X110" i="3" l="1"/>
  <c r="Z110" i="3" s="1"/>
  <c r="AA110" i="3" s="1"/>
  <c r="AF111" i="3"/>
  <c r="AG111" i="3" s="1"/>
  <c r="D111" i="3"/>
  <c r="E111" i="3" s="1"/>
  <c r="R111" i="3"/>
  <c r="S111" i="3" s="1"/>
  <c r="AT111" i="3"/>
  <c r="AU111" i="3" s="1"/>
  <c r="E110" i="3"/>
  <c r="J110" i="3"/>
  <c r="AR112" i="3"/>
  <c r="AS112" i="3" s="1"/>
  <c r="AQ113" i="3"/>
  <c r="AX112" i="3"/>
  <c r="AY112" i="3" s="1"/>
  <c r="AV112" i="3"/>
  <c r="AW112" i="3" s="1"/>
  <c r="F112" i="3"/>
  <c r="G112" i="3" s="1"/>
  <c r="B112" i="3"/>
  <c r="C112" i="3" s="1"/>
  <c r="H112" i="3"/>
  <c r="I112" i="3" s="1"/>
  <c r="BB109" i="3"/>
  <c r="BC109" i="3" s="1"/>
  <c r="L109" i="3"/>
  <c r="M109" i="3" s="1"/>
  <c r="V112" i="3"/>
  <c r="W112" i="3" s="1"/>
  <c r="P112" i="3"/>
  <c r="Q112" i="3" s="1"/>
  <c r="T112" i="3"/>
  <c r="U112" i="3" s="1"/>
  <c r="AC113" i="3"/>
  <c r="AD112" i="3"/>
  <c r="AE112" i="3" s="1"/>
  <c r="AH112" i="3"/>
  <c r="AI112" i="3" s="1"/>
  <c r="AJ112" i="3"/>
  <c r="AK112" i="3" s="1"/>
  <c r="AN109" i="3"/>
  <c r="AO109" i="3" s="1"/>
  <c r="O113" i="3"/>
  <c r="A113" i="3"/>
  <c r="AZ111" i="3" l="1"/>
  <c r="BB111" i="3" s="1"/>
  <c r="BC111" i="3" s="1"/>
  <c r="J111" i="3"/>
  <c r="L111" i="3" s="1"/>
  <c r="M111" i="3" s="1"/>
  <c r="AL111" i="3"/>
  <c r="AN111" i="3" s="1"/>
  <c r="AO111" i="3" s="1"/>
  <c r="X111" i="3"/>
  <c r="Z111" i="3" s="1"/>
  <c r="AA111" i="3" s="1"/>
  <c r="L110" i="3"/>
  <c r="M110" i="3" s="1"/>
  <c r="T113" i="3"/>
  <c r="U113" i="3" s="1"/>
  <c r="P113" i="3"/>
  <c r="Q113" i="3" s="1"/>
  <c r="V113" i="3"/>
  <c r="W113" i="3" s="1"/>
  <c r="R112" i="3"/>
  <c r="S112" i="3" s="1"/>
  <c r="D112" i="3"/>
  <c r="AF112" i="3"/>
  <c r="AD113" i="3"/>
  <c r="AE113" i="3" s="1"/>
  <c r="AC114" i="3"/>
  <c r="AH113" i="3"/>
  <c r="AI113" i="3" s="1"/>
  <c r="AJ113" i="3"/>
  <c r="AK113" i="3" s="1"/>
  <c r="AT112" i="3"/>
  <c r="H113" i="3"/>
  <c r="I113" i="3" s="1"/>
  <c r="F113" i="3"/>
  <c r="G113" i="3" s="1"/>
  <c r="B113" i="3"/>
  <c r="C113" i="3" s="1"/>
  <c r="AQ114" i="3"/>
  <c r="AR113" i="3"/>
  <c r="AS113" i="3" s="1"/>
  <c r="AX113" i="3"/>
  <c r="AY113" i="3" s="1"/>
  <c r="AV113" i="3"/>
  <c r="AW113" i="3" s="1"/>
  <c r="O114" i="3"/>
  <c r="A114" i="3"/>
  <c r="AF113" i="3" l="1"/>
  <c r="AG113" i="3" s="1"/>
  <c r="R113" i="3"/>
  <c r="S113" i="3" s="1"/>
  <c r="AT113" i="3"/>
  <c r="AU113" i="3" s="1"/>
  <c r="D113" i="3"/>
  <c r="E113" i="3" s="1"/>
  <c r="V114" i="3"/>
  <c r="W114" i="3" s="1"/>
  <c r="P114" i="3"/>
  <c r="Q114" i="3" s="1"/>
  <c r="T114" i="3"/>
  <c r="U114" i="3" s="1"/>
  <c r="AG112" i="3"/>
  <c r="AL112" i="3"/>
  <c r="AU112" i="3"/>
  <c r="AZ112" i="3"/>
  <c r="E112" i="3"/>
  <c r="J112" i="3"/>
  <c r="AV114" i="3"/>
  <c r="AW114" i="3" s="1"/>
  <c r="AR114" i="3"/>
  <c r="AS114" i="3" s="1"/>
  <c r="AQ115" i="3"/>
  <c r="AX114" i="3"/>
  <c r="AY114" i="3" s="1"/>
  <c r="AL113" i="3"/>
  <c r="AN113" i="3" s="1"/>
  <c r="AO113" i="3" s="1"/>
  <c r="AD114" i="3"/>
  <c r="AE114" i="3" s="1"/>
  <c r="AC115" i="3"/>
  <c r="AJ114" i="3"/>
  <c r="AK114" i="3" s="1"/>
  <c r="AH114" i="3"/>
  <c r="AI114" i="3" s="1"/>
  <c r="B114" i="3"/>
  <c r="C114" i="3" s="1"/>
  <c r="F114" i="3"/>
  <c r="G114" i="3" s="1"/>
  <c r="H114" i="3"/>
  <c r="I114" i="3" s="1"/>
  <c r="X112" i="3"/>
  <c r="Z112" i="3" s="1"/>
  <c r="AA112" i="3" s="1"/>
  <c r="O115" i="3"/>
  <c r="A115" i="3"/>
  <c r="X113" i="3" l="1"/>
  <c r="Z113" i="3" s="1"/>
  <c r="AA113" i="3" s="1"/>
  <c r="D114" i="3"/>
  <c r="E114" i="3" s="1"/>
  <c r="AZ113" i="3"/>
  <c r="BB113" i="3" s="1"/>
  <c r="BC113" i="3" s="1"/>
  <c r="J113" i="3"/>
  <c r="L113" i="3" s="1"/>
  <c r="M113" i="3" s="1"/>
  <c r="BB112" i="3"/>
  <c r="BC112" i="3" s="1"/>
  <c r="L112" i="3"/>
  <c r="M112" i="3" s="1"/>
  <c r="AX115" i="3"/>
  <c r="AY115" i="3" s="1"/>
  <c r="AQ116" i="3"/>
  <c r="AV115" i="3"/>
  <c r="AW115" i="3" s="1"/>
  <c r="AR115" i="3"/>
  <c r="AS115" i="3" s="1"/>
  <c r="AN112" i="3"/>
  <c r="AO112" i="3" s="1"/>
  <c r="H115" i="3"/>
  <c r="I115" i="3" s="1"/>
  <c r="F115" i="3"/>
  <c r="G115" i="3" s="1"/>
  <c r="B115" i="3"/>
  <c r="C115" i="3" s="1"/>
  <c r="P115" i="3"/>
  <c r="Q115" i="3" s="1"/>
  <c r="T115" i="3"/>
  <c r="U115" i="3" s="1"/>
  <c r="V115" i="3"/>
  <c r="W115" i="3" s="1"/>
  <c r="AF114" i="3"/>
  <c r="AD115" i="3"/>
  <c r="AE115" i="3" s="1"/>
  <c r="AH115" i="3"/>
  <c r="AI115" i="3" s="1"/>
  <c r="AJ115" i="3"/>
  <c r="AK115" i="3" s="1"/>
  <c r="AC116" i="3"/>
  <c r="AT114" i="3"/>
  <c r="R114" i="3"/>
  <c r="S114" i="3" s="1"/>
  <c r="O116" i="3"/>
  <c r="A116" i="3"/>
  <c r="J114" i="3" l="1"/>
  <c r="L114" i="3" s="1"/>
  <c r="M114" i="3" s="1"/>
  <c r="AF115" i="3"/>
  <c r="AG115" i="3" s="1"/>
  <c r="X114" i="3"/>
  <c r="Z114" i="3" s="1"/>
  <c r="AA114" i="3" s="1"/>
  <c r="AG114" i="3"/>
  <c r="AL114" i="3"/>
  <c r="AH116" i="3"/>
  <c r="AI116" i="3" s="1"/>
  <c r="AD116" i="3"/>
  <c r="AE116" i="3" s="1"/>
  <c r="AC117" i="3"/>
  <c r="AJ116" i="3"/>
  <c r="AK116" i="3" s="1"/>
  <c r="H116" i="3"/>
  <c r="I116" i="3" s="1"/>
  <c r="B116" i="3"/>
  <c r="C116" i="3" s="1"/>
  <c r="F116" i="3"/>
  <c r="G116" i="3" s="1"/>
  <c r="AU114" i="3"/>
  <c r="AZ114" i="3"/>
  <c r="AQ117" i="3"/>
  <c r="AR116" i="3"/>
  <c r="AS116" i="3" s="1"/>
  <c r="AX116" i="3"/>
  <c r="AY116" i="3" s="1"/>
  <c r="AV116" i="3"/>
  <c r="AW116" i="3" s="1"/>
  <c r="T116" i="3"/>
  <c r="U116" i="3" s="1"/>
  <c r="P116" i="3"/>
  <c r="Q116" i="3" s="1"/>
  <c r="V116" i="3"/>
  <c r="W116" i="3" s="1"/>
  <c r="AL115" i="3"/>
  <c r="AN115" i="3" s="1"/>
  <c r="AO115" i="3" s="1"/>
  <c r="R115" i="3"/>
  <c r="D115" i="3"/>
  <c r="AT115" i="3"/>
  <c r="O117" i="3"/>
  <c r="A117" i="3"/>
  <c r="AF116" i="3" l="1"/>
  <c r="AG116" i="3" s="1"/>
  <c r="BB114" i="3"/>
  <c r="BC114" i="3" s="1"/>
  <c r="AU115" i="3"/>
  <c r="AZ115" i="3"/>
  <c r="AH117" i="3"/>
  <c r="AI117" i="3" s="1"/>
  <c r="AD117" i="3"/>
  <c r="AE117" i="3" s="1"/>
  <c r="AC118" i="3"/>
  <c r="AJ117" i="3"/>
  <c r="AK117" i="3" s="1"/>
  <c r="AN114" i="3"/>
  <c r="AO114" i="3" s="1"/>
  <c r="T117" i="3"/>
  <c r="U117" i="3" s="1"/>
  <c r="V117" i="3"/>
  <c r="W117" i="3" s="1"/>
  <c r="P117" i="3"/>
  <c r="Q117" i="3" s="1"/>
  <c r="E115" i="3"/>
  <c r="J115" i="3"/>
  <c r="R116" i="3"/>
  <c r="AX117" i="3"/>
  <c r="AY117" i="3" s="1"/>
  <c r="AV117" i="3"/>
  <c r="AW117" i="3" s="1"/>
  <c r="AR117" i="3"/>
  <c r="AS117" i="3" s="1"/>
  <c r="AQ118" i="3"/>
  <c r="H117" i="3"/>
  <c r="I117" i="3" s="1"/>
  <c r="B117" i="3"/>
  <c r="C117" i="3" s="1"/>
  <c r="F117" i="3"/>
  <c r="G117" i="3" s="1"/>
  <c r="S115" i="3"/>
  <c r="X115" i="3"/>
  <c r="AT116" i="3"/>
  <c r="D116" i="3"/>
  <c r="O118" i="3"/>
  <c r="A118" i="3"/>
  <c r="AL116" i="3" l="1"/>
  <c r="AN116" i="3" s="1"/>
  <c r="AO116" i="3" s="1"/>
  <c r="Z115" i="3"/>
  <c r="AA115" i="3" s="1"/>
  <c r="BB115" i="3"/>
  <c r="BC115" i="3" s="1"/>
  <c r="D117" i="3"/>
  <c r="E117" i="3" s="1"/>
  <c r="L115" i="3"/>
  <c r="M115" i="3" s="1"/>
  <c r="F118" i="3"/>
  <c r="G118" i="3" s="1"/>
  <c r="B118" i="3"/>
  <c r="C118" i="3" s="1"/>
  <c r="H118" i="3"/>
  <c r="I118" i="3" s="1"/>
  <c r="AU116" i="3"/>
  <c r="AZ116" i="3"/>
  <c r="E116" i="3"/>
  <c r="J116" i="3"/>
  <c r="V118" i="3"/>
  <c r="W118" i="3" s="1"/>
  <c r="P118" i="3"/>
  <c r="Q118" i="3" s="1"/>
  <c r="T118" i="3"/>
  <c r="U118" i="3" s="1"/>
  <c r="AT117" i="3"/>
  <c r="AD118" i="3"/>
  <c r="AE118" i="3" s="1"/>
  <c r="AJ118" i="3"/>
  <c r="AK118" i="3" s="1"/>
  <c r="AC119" i="3"/>
  <c r="AH118" i="3"/>
  <c r="AI118" i="3" s="1"/>
  <c r="AR118" i="3"/>
  <c r="AS118" i="3" s="1"/>
  <c r="AV118" i="3"/>
  <c r="AW118" i="3" s="1"/>
  <c r="AQ119" i="3"/>
  <c r="AX118" i="3"/>
  <c r="AY118" i="3" s="1"/>
  <c r="S116" i="3"/>
  <c r="X116" i="3"/>
  <c r="R117" i="3"/>
  <c r="AF117" i="3"/>
  <c r="O119" i="3"/>
  <c r="A119" i="3"/>
  <c r="J117" i="3" l="1"/>
  <c r="L117" i="3" s="1"/>
  <c r="M117" i="3" s="1"/>
  <c r="AT118" i="3"/>
  <c r="AU118" i="3" s="1"/>
  <c r="S117" i="3"/>
  <c r="X117" i="3"/>
  <c r="Z117" i="3" s="1"/>
  <c r="AA117" i="3" s="1"/>
  <c r="T119" i="3"/>
  <c r="U119" i="3" s="1"/>
  <c r="P119" i="3"/>
  <c r="Q119" i="3" s="1"/>
  <c r="V119" i="3"/>
  <c r="W119" i="3" s="1"/>
  <c r="AR119" i="3"/>
  <c r="AS119" i="3" s="1"/>
  <c r="AX119" i="3"/>
  <c r="AY119" i="3" s="1"/>
  <c r="AQ120" i="3"/>
  <c r="AV119" i="3"/>
  <c r="AW119" i="3" s="1"/>
  <c r="AG117" i="3"/>
  <c r="AL117" i="3"/>
  <c r="AZ118" i="3"/>
  <c r="BB118" i="3" s="1"/>
  <c r="BC118" i="3" s="1"/>
  <c r="AD119" i="3"/>
  <c r="AE119" i="3" s="1"/>
  <c r="AH119" i="3"/>
  <c r="AI119" i="3" s="1"/>
  <c r="AJ119" i="3"/>
  <c r="AK119" i="3" s="1"/>
  <c r="AC120" i="3"/>
  <c r="AU117" i="3"/>
  <c r="AZ117" i="3"/>
  <c r="R118" i="3"/>
  <c r="BB116" i="3"/>
  <c r="BC116" i="3" s="1"/>
  <c r="D118" i="3"/>
  <c r="H119" i="3"/>
  <c r="I119" i="3" s="1"/>
  <c r="F119" i="3"/>
  <c r="G119" i="3" s="1"/>
  <c r="B119" i="3"/>
  <c r="C119" i="3" s="1"/>
  <c r="Z116" i="3"/>
  <c r="AA116" i="3" s="1"/>
  <c r="AF118" i="3"/>
  <c r="AG118" i="3" s="1"/>
  <c r="L116" i="3"/>
  <c r="M116" i="3" s="1"/>
  <c r="O120" i="3"/>
  <c r="A120" i="3"/>
  <c r="AF119" i="3" l="1"/>
  <c r="AG119" i="3" s="1"/>
  <c r="R119" i="3"/>
  <c r="S119" i="3" s="1"/>
  <c r="AL118" i="3"/>
  <c r="AN118" i="3" s="1"/>
  <c r="AO118" i="3" s="1"/>
  <c r="BB117" i="3"/>
  <c r="BC117" i="3" s="1"/>
  <c r="D119" i="3"/>
  <c r="E119" i="3" s="1"/>
  <c r="B120" i="3"/>
  <c r="C120" i="3" s="1"/>
  <c r="H120" i="3"/>
  <c r="I120" i="3" s="1"/>
  <c r="F120" i="3"/>
  <c r="G120" i="3" s="1"/>
  <c r="AR120" i="3"/>
  <c r="AS120" i="3" s="1"/>
  <c r="AX120" i="3"/>
  <c r="AY120" i="3" s="1"/>
  <c r="AQ121" i="3"/>
  <c r="AV120" i="3"/>
  <c r="AW120" i="3" s="1"/>
  <c r="AT120" i="3"/>
  <c r="AU120" i="3" s="1"/>
  <c r="T120" i="3"/>
  <c r="U120" i="3" s="1"/>
  <c r="P120" i="3"/>
  <c r="Q120" i="3" s="1"/>
  <c r="V120" i="3"/>
  <c r="W120" i="3" s="1"/>
  <c r="S118" i="3"/>
  <c r="X118" i="3"/>
  <c r="AH120" i="3"/>
  <c r="AI120" i="3" s="1"/>
  <c r="AJ120" i="3"/>
  <c r="AK120" i="3" s="1"/>
  <c r="AC121" i="3"/>
  <c r="AD120" i="3"/>
  <c r="AE120" i="3" s="1"/>
  <c r="E118" i="3"/>
  <c r="J118" i="3"/>
  <c r="AN117" i="3"/>
  <c r="AO117" i="3" s="1"/>
  <c r="AT119" i="3"/>
  <c r="O121" i="3"/>
  <c r="A121" i="3"/>
  <c r="J119" i="3" l="1"/>
  <c r="L119" i="3" s="1"/>
  <c r="M119" i="3" s="1"/>
  <c r="AL119" i="3"/>
  <c r="AN119" i="3" s="1"/>
  <c r="AO119" i="3" s="1"/>
  <c r="AF120" i="3"/>
  <c r="AG120" i="3" s="1"/>
  <c r="Z118" i="3"/>
  <c r="AA118" i="3" s="1"/>
  <c r="X119" i="3"/>
  <c r="Z119" i="3" s="1"/>
  <c r="AA119" i="3" s="1"/>
  <c r="R120" i="3"/>
  <c r="D120" i="3"/>
  <c r="E120" i="3" s="1"/>
  <c r="AQ122" i="3"/>
  <c r="AV121" i="3"/>
  <c r="AW121" i="3" s="1"/>
  <c r="AR121" i="3"/>
  <c r="AS121" i="3" s="1"/>
  <c r="AX121" i="3"/>
  <c r="AY121" i="3" s="1"/>
  <c r="V121" i="3"/>
  <c r="W121" i="3" s="1"/>
  <c r="T121" i="3"/>
  <c r="U121" i="3" s="1"/>
  <c r="P121" i="3"/>
  <c r="Q121" i="3" s="1"/>
  <c r="L118" i="3"/>
  <c r="M118" i="3" s="1"/>
  <c r="AZ120" i="3"/>
  <c r="BB120" i="3" s="1"/>
  <c r="BC120" i="3" s="1"/>
  <c r="B121" i="3"/>
  <c r="C121" i="3" s="1"/>
  <c r="F121" i="3"/>
  <c r="G121" i="3" s="1"/>
  <c r="H121" i="3"/>
  <c r="I121" i="3" s="1"/>
  <c r="AJ121" i="3"/>
  <c r="AK121" i="3" s="1"/>
  <c r="AH121" i="3"/>
  <c r="AI121" i="3" s="1"/>
  <c r="AD121" i="3"/>
  <c r="AE121" i="3" s="1"/>
  <c r="AC122" i="3"/>
  <c r="AU119" i="3"/>
  <c r="AZ119" i="3"/>
  <c r="O122" i="3"/>
  <c r="A122" i="3"/>
  <c r="J120" i="3" l="1"/>
  <c r="L120" i="3" s="1"/>
  <c r="M120" i="3" s="1"/>
  <c r="AL120" i="3"/>
  <c r="AN120" i="3" s="1"/>
  <c r="AO120" i="3" s="1"/>
  <c r="BB119" i="3"/>
  <c r="BC119" i="3" s="1"/>
  <c r="AT121" i="3"/>
  <c r="AU121" i="3" s="1"/>
  <c r="S120" i="3"/>
  <c r="X120" i="3"/>
  <c r="D121" i="3"/>
  <c r="AF121" i="3"/>
  <c r="R121" i="3"/>
  <c r="H122" i="3"/>
  <c r="I122" i="3" s="1"/>
  <c r="F122" i="3"/>
  <c r="G122" i="3" s="1"/>
  <c r="B122" i="3"/>
  <c r="C122" i="3" s="1"/>
  <c r="AJ122" i="3"/>
  <c r="AK122" i="3" s="1"/>
  <c r="AH122" i="3"/>
  <c r="AI122" i="3" s="1"/>
  <c r="AD122" i="3"/>
  <c r="AE122" i="3" s="1"/>
  <c r="AC123" i="3"/>
  <c r="P122" i="3"/>
  <c r="Q122" i="3" s="1"/>
  <c r="T122" i="3"/>
  <c r="U122" i="3" s="1"/>
  <c r="V122" i="3"/>
  <c r="W122" i="3" s="1"/>
  <c r="AQ123" i="3"/>
  <c r="AX122" i="3"/>
  <c r="AY122" i="3" s="1"/>
  <c r="AV122" i="3"/>
  <c r="AW122" i="3" s="1"/>
  <c r="AR122" i="3"/>
  <c r="AS122" i="3" s="1"/>
  <c r="O123" i="3"/>
  <c r="A123" i="3"/>
  <c r="AZ121" i="3" l="1"/>
  <c r="BB121" i="3" s="1"/>
  <c r="BC121" i="3" s="1"/>
  <c r="Z120" i="3"/>
  <c r="AA120" i="3" s="1"/>
  <c r="F123" i="3"/>
  <c r="G123" i="3" s="1"/>
  <c r="B123" i="3"/>
  <c r="C123" i="3" s="1"/>
  <c r="H123" i="3"/>
  <c r="I123" i="3" s="1"/>
  <c r="AJ123" i="3"/>
  <c r="AK123" i="3" s="1"/>
  <c r="AC124" i="3"/>
  <c r="AH123" i="3"/>
  <c r="AI123" i="3" s="1"/>
  <c r="AD123" i="3"/>
  <c r="AE123" i="3" s="1"/>
  <c r="V123" i="3"/>
  <c r="W123" i="3" s="1"/>
  <c r="T123" i="3"/>
  <c r="U123" i="3" s="1"/>
  <c r="P123" i="3"/>
  <c r="Q123" i="3" s="1"/>
  <c r="S121" i="3"/>
  <c r="X121" i="3"/>
  <c r="AG121" i="3"/>
  <c r="AL121" i="3"/>
  <c r="AT122" i="3"/>
  <c r="AR123" i="3"/>
  <c r="AS123" i="3" s="1"/>
  <c r="AX123" i="3"/>
  <c r="AY123" i="3" s="1"/>
  <c r="AQ124" i="3"/>
  <c r="AV123" i="3"/>
  <c r="AW123" i="3" s="1"/>
  <c r="R122" i="3"/>
  <c r="S122" i="3" s="1"/>
  <c r="AF122" i="3"/>
  <c r="D122" i="3"/>
  <c r="E121" i="3"/>
  <c r="J121" i="3"/>
  <c r="O124" i="3"/>
  <c r="A124" i="3"/>
  <c r="AT123" i="3" l="1"/>
  <c r="AU123" i="3" s="1"/>
  <c r="AF123" i="3"/>
  <c r="AG123" i="3" s="1"/>
  <c r="AG122" i="3"/>
  <c r="AL122" i="3"/>
  <c r="AZ123" i="3"/>
  <c r="BB123" i="3" s="1"/>
  <c r="BC123" i="3" s="1"/>
  <c r="F124" i="3"/>
  <c r="G124" i="3" s="1"/>
  <c r="H124" i="3"/>
  <c r="I124" i="3" s="1"/>
  <c r="B124" i="3"/>
  <c r="C124" i="3" s="1"/>
  <c r="E122" i="3"/>
  <c r="J122" i="3"/>
  <c r="Z121" i="3"/>
  <c r="AA121" i="3" s="1"/>
  <c r="AD124" i="3"/>
  <c r="AE124" i="3" s="1"/>
  <c r="AH124" i="3"/>
  <c r="AI124" i="3" s="1"/>
  <c r="AJ124" i="3"/>
  <c r="AK124" i="3" s="1"/>
  <c r="D123" i="3"/>
  <c r="V124" i="3"/>
  <c r="W124" i="3" s="1"/>
  <c r="P124" i="3"/>
  <c r="Q124" i="3" s="1"/>
  <c r="T124" i="3"/>
  <c r="U124" i="3" s="1"/>
  <c r="AU122" i="3"/>
  <c r="AZ122" i="3"/>
  <c r="L121" i="3"/>
  <c r="M121" i="3" s="1"/>
  <c r="AR124" i="3"/>
  <c r="AS124" i="3" s="1"/>
  <c r="AV124" i="3"/>
  <c r="AW124" i="3" s="1"/>
  <c r="AX124" i="3"/>
  <c r="AY124" i="3" s="1"/>
  <c r="AN121" i="3"/>
  <c r="AO121" i="3" s="1"/>
  <c r="X122" i="3"/>
  <c r="Z122" i="3" s="1"/>
  <c r="AA122" i="3" s="1"/>
  <c r="R123" i="3"/>
  <c r="S123" i="3" s="1"/>
  <c r="AL123" i="3" l="1"/>
  <c r="AN123" i="3" s="1"/>
  <c r="AO123" i="3" s="1"/>
  <c r="AF124" i="3"/>
  <c r="AG124" i="3" s="1"/>
  <c r="AN122" i="3"/>
  <c r="AO122" i="3" s="1"/>
  <c r="R124" i="3"/>
  <c r="BB122" i="3"/>
  <c r="BC122" i="3" s="1"/>
  <c r="D124" i="3"/>
  <c r="E124" i="3" s="1"/>
  <c r="X123" i="3"/>
  <c r="Z123" i="3" s="1"/>
  <c r="AA123" i="3" s="1"/>
  <c r="AT124" i="3"/>
  <c r="E123" i="3"/>
  <c r="J123" i="3"/>
  <c r="L122" i="3"/>
  <c r="M122" i="3" s="1"/>
  <c r="AL124" i="3" l="1"/>
  <c r="AN124" i="3" s="1"/>
  <c r="AO124" i="3" s="1"/>
  <c r="J124" i="3"/>
  <c r="L124" i="3" s="1"/>
  <c r="M124" i="3" s="1"/>
  <c r="S124" i="3"/>
  <c r="X124" i="3"/>
  <c r="L123" i="3"/>
  <c r="M123" i="3" s="1"/>
  <c r="AU124" i="3"/>
  <c r="AZ124" i="3"/>
  <c r="BB124" i="3" l="1"/>
  <c r="BC124" i="3" s="1"/>
  <c r="Z124" i="3"/>
  <c r="AA124" i="3" s="1"/>
</calcChain>
</file>

<file path=xl/sharedStrings.xml><?xml version="1.0" encoding="utf-8"?>
<sst xmlns="http://schemas.openxmlformats.org/spreadsheetml/2006/main" count="270" uniqueCount="143">
  <si>
    <t>http://www.capetown.gov.za/en/electricity/Pages/ElectricityTariffs.aspx</t>
  </si>
  <si>
    <t>B0 end</t>
  </si>
  <si>
    <t>B0 Price</t>
  </si>
  <si>
    <t>B1 end</t>
  </si>
  <si>
    <t>B2 end</t>
  </si>
  <si>
    <t>B1 Price</t>
  </si>
  <si>
    <t>B2 Price</t>
  </si>
  <si>
    <t>CT-Residential</t>
  </si>
  <si>
    <t>Qualifying Criteria</t>
  </si>
  <si>
    <t>Prices include VAT</t>
  </si>
  <si>
    <t>CT-Lifeline (60)</t>
  </si>
  <si>
    <t>CT-Lifeline (25)</t>
  </si>
  <si>
    <t>Usage</t>
  </si>
  <si>
    <t>Month</t>
  </si>
  <si>
    <t>Tariff Name</t>
  </si>
  <si>
    <t>Block breakdown</t>
  </si>
  <si>
    <t>Factor</t>
  </si>
  <si>
    <t>B+ Price</t>
  </si>
  <si>
    <t>B+ cost</t>
  </si>
  <si>
    <t>Any Residential (&gt;400kWh/mo)</t>
  </si>
  <si>
    <t>B0 kWh</t>
  </si>
  <si>
    <t>B1 kWh</t>
  </si>
  <si>
    <t>B0 Rand</t>
  </si>
  <si>
    <t>B1 Rand</t>
  </si>
  <si>
    <t>B2 Rand</t>
  </si>
  <si>
    <t>B2 kWh</t>
  </si>
  <si>
    <t>Between 250 and 400 kWh</t>
  </si>
  <si>
    <t>Less than 250kWh/month</t>
  </si>
  <si>
    <t>Annual usage</t>
  </si>
  <si>
    <t>Month by month</t>
  </si>
  <si>
    <t>Xtra by mo</t>
  </si>
  <si>
    <t>kWh per month average</t>
  </si>
  <si>
    <t>Monthly calculation</t>
  </si>
  <si>
    <t>Total R</t>
  </si>
  <si>
    <r>
      <t xml:space="preserve">Winter/Summer </t>
    </r>
    <r>
      <rPr>
        <sz val="11"/>
        <color theme="1"/>
        <rFont val="Calibri"/>
        <family val="2"/>
      </rPr>
      <t>±</t>
    </r>
  </si>
  <si>
    <t>Steps</t>
  </si>
  <si>
    <t>R/kWh</t>
  </si>
  <si>
    <t>Esk-Homelight 60A</t>
  </si>
  <si>
    <t>Esk-Homelight 20A</t>
  </si>
  <si>
    <t>Esk-HomePower1</t>
  </si>
  <si>
    <t>Esk-HomePower2</t>
  </si>
  <si>
    <t>Esk-HomePower3</t>
  </si>
  <si>
    <t>Esk-HomePower4</t>
  </si>
  <si>
    <t>Daily Charge</t>
  </si>
  <si>
    <t>Daily</t>
  </si>
  <si>
    <t>2P@80A or 3P@40A</t>
  </si>
  <si>
    <t>2P@150A or 3P@80A</t>
  </si>
  <si>
    <t>2P@225A or 3P@150A</t>
  </si>
  <si>
    <t>Single phase @80A+</t>
  </si>
  <si>
    <t>Low consumption 20A</t>
  </si>
  <si>
    <t>http://eskom.ensight-cdn.com/content/Homelight%20brochure%20Final%20Connect%20Template~1.pdf</t>
  </si>
  <si>
    <t>60A prepay or 80A conv</t>
  </si>
  <si>
    <t>http://eskom.ensight-cdn.com/content/Homepower_tariff_brochure_internet_July2013.pdf</t>
  </si>
  <si>
    <t>Min</t>
  </si>
  <si>
    <t>Daily Rate ®</t>
  </si>
  <si>
    <t>Source:</t>
  </si>
  <si>
    <t>http://www.tshwane.gov.za/AboutTshwane/CityManagement/CityDepartments/Financial%20Services/Financial%20Documents/Tshwane%20Budget/Tshwane%20Budget%2020122103/Electricity%20Tariffs%20Part%20I_2013-14%20NERSA%20APPROVED.pdf</t>
  </si>
  <si>
    <t>Tshwane-Lifeline</t>
  </si>
  <si>
    <t>Indigent customers registered</t>
  </si>
  <si>
    <t>Any domestic under 80A</t>
  </si>
  <si>
    <t>http://www.ekurhuleni.gov.za/residents/customer-information/tariffs/doc_download/675-schedule-02-electricity-supply</t>
  </si>
  <si>
    <t>Up to 80A connection all domestic</t>
  </si>
  <si>
    <t>ekurhuleni-standard</t>
  </si>
  <si>
    <t>Over 80A, bulk residential, high usage</t>
  </si>
  <si>
    <t>Un-assisted domestic</t>
  </si>
  <si>
    <t>NMB/PE -ATTP domestic</t>
  </si>
  <si>
    <t>http://www.nelsonmandelabay.gov.za/Content.aspx?objID=429</t>
  </si>
  <si>
    <t>Assistance to the poor programme (incomplete!)</t>
  </si>
  <si>
    <t>eThekwini-Domestic</t>
  </si>
  <si>
    <t>http://www.durban.gov.za/Resource_Centre/Services_Tariffs/Electricity%20Tariffs/Tariffs%202013%20-%202014.pdf</t>
  </si>
  <si>
    <t>Any domestic, 3P, prepay or billed</t>
  </si>
  <si>
    <t>Maximum 40A, less than 150/mo</t>
  </si>
  <si>
    <t>http://www.buffalocity.gov.za/municipality/keydocs/tariffbook_201213.pdf</t>
  </si>
  <si>
    <t>Indigent or Pensioner (12/13)</t>
  </si>
  <si>
    <t>Prepay Domestic (2012/13 data)</t>
  </si>
  <si>
    <t>Credit Domestic (2012/13 data)</t>
  </si>
  <si>
    <t>Larger domestic (to 50kVA)</t>
  </si>
  <si>
    <t>http://www.joburg.org.za/images/stories/2013/July/cp%201314fy%20tariffs%20-%20annexure%20a.pdf</t>
  </si>
  <si>
    <t>B3 end</t>
  </si>
  <si>
    <t>B3 price</t>
  </si>
  <si>
    <t>3Phase 60A - non seasonal</t>
  </si>
  <si>
    <t>3Phase 80A - non seasonal</t>
  </si>
  <si>
    <t>230V only (single phase), low income (under 300kWh)</t>
  </si>
  <si>
    <t>B3 kWh</t>
  </si>
  <si>
    <t>B3 Rand</t>
  </si>
  <si>
    <t>Your usage</t>
  </si>
  <si>
    <t>B0 Tariff</t>
  </si>
  <si>
    <t>B0 Limit</t>
  </si>
  <si>
    <t>B1 Limit</t>
  </si>
  <si>
    <t>B2 Limit</t>
  </si>
  <si>
    <t>B3 Limit</t>
  </si>
  <si>
    <t>B1 Tariff</t>
  </si>
  <si>
    <t>B2 Tariff</t>
  </si>
  <si>
    <t>B3 Tariff</t>
  </si>
  <si>
    <t>B+ Tariff</t>
  </si>
  <si>
    <t>Cut size</t>
  </si>
  <si>
    <t>Graph Range</t>
  </si>
  <si>
    <t>Under 20A in township (50 guess)</t>
  </si>
  <si>
    <t>Note</t>
  </si>
  <si>
    <t>50 free guess</t>
  </si>
  <si>
    <t>50 free guessed</t>
  </si>
  <si>
    <t>Yes</t>
  </si>
  <si>
    <t>Compare with:</t>
  </si>
  <si>
    <t>My tariff details:</t>
  </si>
  <si>
    <t>Days/Mo</t>
  </si>
  <si>
    <t>My Tariff:</t>
  </si>
  <si>
    <t>Monthly usage (kWh/mo)</t>
  </si>
  <si>
    <t>1:</t>
  </si>
  <si>
    <t>2:</t>
  </si>
  <si>
    <t>3:</t>
  </si>
  <si>
    <t>Include daily fee?</t>
  </si>
  <si>
    <t>Assumptions:</t>
  </si>
  <si>
    <t>Graph setup:</t>
  </si>
  <si>
    <t>Comparison 1 - Tariff Details</t>
  </si>
  <si>
    <t>Comparison 2 - Tariff Details</t>
  </si>
  <si>
    <t>Joburg-Dom3P-60A</t>
  </si>
  <si>
    <t>Joburg-Dom3P-80A</t>
  </si>
  <si>
    <t>Joburg-Dom1P-60A</t>
  </si>
  <si>
    <t>Joburg-Dom1P-80A</t>
  </si>
  <si>
    <t>Joburg-Prepaid</t>
  </si>
  <si>
    <t>Joburg-Lifeline</t>
  </si>
  <si>
    <t>eThekwini-Free basic</t>
  </si>
  <si>
    <t>Buffalo/EastLon-Dom Credit</t>
  </si>
  <si>
    <t>Buffalo/EastLon-Dom Prepay</t>
  </si>
  <si>
    <t>Buffalo/EastLon-Lifeline</t>
  </si>
  <si>
    <t>Buffalo/EastLon-Dom Small</t>
  </si>
  <si>
    <t>note</t>
  </si>
  <si>
    <t>Tshwane-Dom Stand</t>
  </si>
  <si>
    <t>Tshwane-Dom (100-free)</t>
  </si>
  <si>
    <t>ekurhuleni-bulk Res</t>
  </si>
  <si>
    <t>NMB/PE - Domestic</t>
  </si>
  <si>
    <t>R/unit</t>
  </si>
  <si>
    <t>R/yr</t>
  </si>
  <si>
    <t>Comparison 3 - Tariff Details</t>
  </si>
  <si>
    <t>monthly</t>
  </si>
  <si>
    <t>annual</t>
  </si>
  <si>
    <t>B+ Rand</t>
  </si>
  <si>
    <t>Any prepaid Domestic</t>
  </si>
  <si>
    <t>Your tariff &amp; usage:</t>
  </si>
  <si>
    <t>Your tariff details: (inc VAT)</t>
  </si>
  <si>
    <t>Monthly spend (R/month)</t>
  </si>
  <si>
    <t>Enter your details here:
&lt;---</t>
  </si>
  <si>
    <t>Valid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</si>
</sst>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0_ %;[Red]\-0\ %"/>
    <numFmt numFmtId="166" formatCode="mmm"/>
    <numFmt numFmtId="171" formatCode="0.000"/>
    <numFmt numFmtId="175" formatCode="0.0_ %;[Red]\-0.0\ %"/>
    <numFmt numFmtId="176" formatCode="_-* #,##0.0_-;\-* #,##0.0_-;_-* &quot;-&quot;??_-;_-@_-"/>
    <numFmt numFmtId="177" formatCode="_-* #,##0_-;\-* #,##0_-;_-* &quot;-&quot;??_-;_-@_-"/>
    <numFmt numFmtId="180" formatCode="0_ %\ ;[Red]\-0\ %\ "/>
    <numFmt numFmtId="181" formatCode="0_ %\ ;[Red]0\ %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n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2" borderId="1" applyNumberFormat="0" applyAlignment="0" applyProtection="0"/>
    <xf numFmtId="0" fontId="8" fillId="3" borderId="2" applyNumberFormat="0" applyAlignment="0" applyProtection="0"/>
    <xf numFmtId="0" fontId="1" fillId="4" borderId="3" applyNumberFormat="0" applyFont="0" applyAlignment="0" applyProtection="0"/>
    <xf numFmtId="0" fontId="9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3" fillId="0" borderId="0" xfId="2"/>
    <xf numFmtId="0" fontId="4" fillId="0" borderId="0" xfId="0" applyFont="1"/>
    <xf numFmtId="0" fontId="2" fillId="0" borderId="0" xfId="0" applyFont="1"/>
    <xf numFmtId="1" fontId="0" fillId="0" borderId="0" xfId="0" applyNumberFormat="1"/>
    <xf numFmtId="9" fontId="0" fillId="0" borderId="0" xfId="1" applyFont="1"/>
    <xf numFmtId="9" fontId="0" fillId="0" borderId="0" xfId="0" applyNumberFormat="1"/>
    <xf numFmtId="9" fontId="0" fillId="0" borderId="0" xfId="1" applyNumberFormat="1" applyFont="1"/>
    <xf numFmtId="0" fontId="0" fillId="0" borderId="0" xfId="0" applyAlignment="1"/>
    <xf numFmtId="165" fontId="0" fillId="0" borderId="0" xfId="1" applyNumberFormat="1" applyFont="1"/>
    <xf numFmtId="0" fontId="5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0" fillId="0" borderId="0" xfId="0" applyNumberFormat="1" applyFont="1"/>
    <xf numFmtId="2" fontId="2" fillId="0" borderId="0" xfId="0" applyNumberFormat="1" applyFont="1"/>
    <xf numFmtId="0" fontId="0" fillId="0" borderId="0" xfId="0" applyFill="1"/>
    <xf numFmtId="0" fontId="0" fillId="0" borderId="0" xfId="0" applyFont="1" applyFill="1"/>
    <xf numFmtId="164" fontId="0" fillId="0" borderId="0" xfId="0" applyNumberFormat="1" applyFont="1" applyFill="1"/>
    <xf numFmtId="2" fontId="0" fillId="0" borderId="0" xfId="0" applyNumberFormat="1" applyFont="1" applyFill="1"/>
    <xf numFmtId="1" fontId="0" fillId="0" borderId="0" xfId="0" applyNumberFormat="1" applyFont="1" applyFill="1"/>
    <xf numFmtId="171" fontId="0" fillId="0" borderId="0" xfId="0" applyNumberFormat="1" applyFont="1" applyFill="1"/>
    <xf numFmtId="2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right"/>
    </xf>
    <xf numFmtId="0" fontId="2" fillId="0" borderId="0" xfId="0" applyFont="1" applyAlignment="1"/>
    <xf numFmtId="3" fontId="0" fillId="0" borderId="0" xfId="0" applyNumberFormat="1" applyAlignment="1"/>
    <xf numFmtId="164" fontId="2" fillId="0" borderId="0" xfId="0" applyNumberFormat="1" applyFont="1"/>
    <xf numFmtId="175" fontId="0" fillId="0" borderId="0" xfId="1" applyNumberFormat="1" applyFont="1"/>
    <xf numFmtId="3" fontId="5" fillId="0" borderId="0" xfId="0" applyNumberFormat="1" applyFont="1"/>
    <xf numFmtId="0" fontId="8" fillId="6" borderId="4" xfId="0" applyFont="1" applyFill="1" applyBorder="1"/>
    <xf numFmtId="0" fontId="10" fillId="6" borderId="4" xfId="0" applyFont="1" applyFill="1" applyBorder="1"/>
    <xf numFmtId="176" fontId="0" fillId="7" borderId="5" xfId="3" applyNumberFormat="1" applyFont="1" applyFill="1" applyBorder="1"/>
    <xf numFmtId="177" fontId="2" fillId="7" borderId="5" xfId="3" applyNumberFormat="1" applyFont="1" applyFill="1" applyBorder="1"/>
    <xf numFmtId="177" fontId="0" fillId="7" borderId="5" xfId="3" applyNumberFormat="1" applyFont="1" applyFill="1" applyBorder="1"/>
    <xf numFmtId="164" fontId="7" fillId="4" borderId="3" xfId="6" applyNumberFormat="1" applyFont="1" applyProtection="1">
      <protection locked="0"/>
    </xf>
    <xf numFmtId="9" fontId="7" fillId="4" borderId="3" xfId="6" applyNumberFormat="1" applyFont="1" applyProtection="1">
      <protection locked="0"/>
    </xf>
    <xf numFmtId="9" fontId="0" fillId="4" borderId="3" xfId="6" applyNumberFormat="1" applyFont="1"/>
    <xf numFmtId="0" fontId="0" fillId="4" borderId="3" xfId="6" applyFont="1"/>
    <xf numFmtId="0" fontId="2" fillId="4" borderId="6" xfId="6" applyFont="1" applyBorder="1" applyAlignment="1">
      <alignment horizontal="center"/>
    </xf>
    <xf numFmtId="0" fontId="2" fillId="4" borderId="7" xfId="6" applyFont="1" applyBorder="1" applyAlignment="1">
      <alignment horizontal="center"/>
    </xf>
    <xf numFmtId="0" fontId="8" fillId="3" borderId="2" xfId="5" applyAlignment="1" applyProtection="1">
      <alignment horizontal="center"/>
      <protection locked="0"/>
    </xf>
    <xf numFmtId="3" fontId="7" fillId="2" borderId="1" xfId="4" applyNumberFormat="1" applyAlignment="1" applyProtection="1">
      <protection locked="0"/>
    </xf>
    <xf numFmtId="0" fontId="7" fillId="2" borderId="1" xfId="4" applyAlignment="1" applyProtection="1">
      <alignment horizontal="right"/>
      <protection locked="0"/>
    </xf>
    <xf numFmtId="0" fontId="12" fillId="0" borderId="0" xfId="7" applyFont="1"/>
    <xf numFmtId="3" fontId="2" fillId="8" borderId="9" xfId="0" applyNumberFormat="1" applyFont="1" applyFill="1" applyBorder="1"/>
    <xf numFmtId="176" fontId="2" fillId="8" borderId="10" xfId="3" applyNumberFormat="1" applyFont="1" applyFill="1" applyBorder="1"/>
    <xf numFmtId="177" fontId="2" fillId="8" borderId="10" xfId="3" applyNumberFormat="1" applyFont="1" applyFill="1" applyBorder="1"/>
    <xf numFmtId="0" fontId="4" fillId="5" borderId="12" xfId="8" applyFont="1" applyBorder="1" applyAlignment="1">
      <alignment horizontal="center"/>
    </xf>
    <xf numFmtId="0" fontId="4" fillId="5" borderId="13" xfId="8" applyFont="1" applyBorder="1" applyAlignment="1">
      <alignment horizontal="center"/>
    </xf>
    <xf numFmtId="0" fontId="4" fillId="5" borderId="14" xfId="8" applyFont="1" applyBorder="1" applyAlignment="1">
      <alignment horizontal="center"/>
    </xf>
    <xf numFmtId="0" fontId="8" fillId="6" borderId="15" xfId="0" applyFont="1" applyFill="1" applyBorder="1"/>
    <xf numFmtId="0" fontId="8" fillId="6" borderId="16" xfId="0" applyFont="1" applyFill="1" applyBorder="1"/>
    <xf numFmtId="3" fontId="0" fillId="7" borderId="17" xfId="0" applyNumberFormat="1" applyFont="1" applyFill="1" applyBorder="1"/>
    <xf numFmtId="3" fontId="0" fillId="7" borderId="19" xfId="0" applyNumberFormat="1" applyFont="1" applyFill="1" applyBorder="1"/>
    <xf numFmtId="176" fontId="0" fillId="7" borderId="20" xfId="3" applyNumberFormat="1" applyFont="1" applyFill="1" applyBorder="1"/>
    <xf numFmtId="177" fontId="0" fillId="7" borderId="20" xfId="3" applyNumberFormat="1" applyFont="1" applyFill="1" applyBorder="1"/>
    <xf numFmtId="177" fontId="2" fillId="7" borderId="20" xfId="3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6" borderId="15" xfId="0" applyFont="1" applyFill="1" applyBorder="1"/>
    <xf numFmtId="0" fontId="10" fillId="6" borderId="16" xfId="0" applyFont="1" applyFill="1" applyBorder="1"/>
    <xf numFmtId="0" fontId="9" fillId="0" borderId="19" xfId="7" applyBorder="1"/>
    <xf numFmtId="0" fontId="9" fillId="0" borderId="22" xfId="7" applyBorder="1"/>
    <xf numFmtId="0" fontId="9" fillId="0" borderId="23" xfId="7" applyBorder="1"/>
    <xf numFmtId="0" fontId="8" fillId="3" borderId="24" xfId="5" applyBorder="1" applyAlignment="1" applyProtection="1">
      <alignment horizontal="center"/>
      <protection locked="0"/>
    </xf>
    <xf numFmtId="0" fontId="8" fillId="3" borderId="25" xfId="5" applyBorder="1" applyAlignment="1" applyProtection="1">
      <alignment horizontal="center"/>
      <protection locked="0"/>
    </xf>
    <xf numFmtId="43" fontId="0" fillId="7" borderId="18" xfId="3" applyNumberFormat="1" applyFont="1" applyFill="1" applyBorder="1"/>
    <xf numFmtId="43" fontId="2" fillId="8" borderId="11" xfId="3" applyNumberFormat="1" applyFont="1" applyFill="1" applyBorder="1"/>
    <xf numFmtId="43" fontId="0" fillId="7" borderId="21" xfId="3" applyNumberFormat="1" applyFont="1" applyFill="1" applyBorder="1"/>
    <xf numFmtId="177" fontId="2" fillId="8" borderId="26" xfId="3" applyNumberFormat="1" applyFont="1" applyFill="1" applyBorder="1" applyAlignment="1">
      <alignment horizontal="center"/>
    </xf>
    <xf numFmtId="177" fontId="2" fillId="8" borderId="8" xfId="3" applyNumberFormat="1" applyFont="1" applyFill="1" applyBorder="1"/>
    <xf numFmtId="177" fontId="2" fillId="8" borderId="9" xfId="3" applyNumberFormat="1" applyFont="1" applyFill="1" applyBorder="1" applyAlignment="1">
      <alignment horizontal="center"/>
    </xf>
    <xf numFmtId="177" fontId="2" fillId="8" borderId="27" xfId="3" applyNumberFormat="1" applyFont="1" applyFill="1" applyBorder="1" applyAlignment="1">
      <alignment horizontal="center"/>
    </xf>
    <xf numFmtId="177" fontId="1" fillId="9" borderId="8" xfId="3" applyNumberFormat="1" applyFont="1" applyFill="1" applyBorder="1"/>
    <xf numFmtId="180" fontId="0" fillId="0" borderId="0" xfId="1" applyNumberFormat="1" applyFont="1"/>
    <xf numFmtId="181" fontId="0" fillId="0" borderId="0" xfId="1" applyNumberFormat="1" applyFont="1"/>
    <xf numFmtId="0" fontId="8" fillId="3" borderId="28" xfId="5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7" applyFont="1"/>
    <xf numFmtId="0" fontId="9" fillId="0" borderId="0" xfId="7" applyAlignment="1">
      <alignment horizontal="center" wrapText="1"/>
    </xf>
    <xf numFmtId="0" fontId="9" fillId="0" borderId="0" xfId="7" applyAlignment="1">
      <alignment horizontal="center"/>
    </xf>
    <xf numFmtId="0" fontId="15" fillId="0" borderId="0" xfId="7" applyFont="1"/>
  </cellXfs>
  <cellStyles count="9">
    <cellStyle name="20% - Accent1" xfId="8" builtinId="30"/>
    <cellStyle name="Check Cell" xfId="5" builtinId="23"/>
    <cellStyle name="Comma" xfId="3" builtinId="3"/>
    <cellStyle name="Explanatory Text" xfId="7" builtinId="53"/>
    <cellStyle name="Hyperlink" xfId="2" builtinId="8"/>
    <cellStyle name="Input" xfId="4" builtinId="20"/>
    <cellStyle name="Normal" xfId="0" builtinId="0"/>
    <cellStyle name="Note" xfId="6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95449263653327E-2"/>
          <c:y val="6.675780724137273E-2"/>
          <c:w val="0.8279557036002404"/>
          <c:h val="0.78391139365782081"/>
        </c:manualLayout>
      </c:layout>
      <c:scatterChart>
        <c:scatterStyle val="smoothMarker"/>
        <c:varyColors val="0"/>
        <c:ser>
          <c:idx val="0"/>
          <c:order val="0"/>
          <c:tx>
            <c:v>Your Tariff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Usage!$A$25:$A$124</c:f>
              <c:numCache>
                <c:formatCode>#,##0</c:formatCode>
                <c:ptCount val="100"/>
                <c:pt idx="0">
                  <c:v>185.5</c:v>
                </c:pt>
                <c:pt idx="1">
                  <c:v>196</c:v>
                </c:pt>
                <c:pt idx="2">
                  <c:v>206.5</c:v>
                </c:pt>
                <c:pt idx="3">
                  <c:v>217</c:v>
                </c:pt>
                <c:pt idx="4">
                  <c:v>227.5</c:v>
                </c:pt>
                <c:pt idx="5">
                  <c:v>238</c:v>
                </c:pt>
                <c:pt idx="6">
                  <c:v>248.5</c:v>
                </c:pt>
                <c:pt idx="7">
                  <c:v>259</c:v>
                </c:pt>
                <c:pt idx="8">
                  <c:v>269.5</c:v>
                </c:pt>
                <c:pt idx="9">
                  <c:v>280</c:v>
                </c:pt>
                <c:pt idx="10">
                  <c:v>290.5</c:v>
                </c:pt>
                <c:pt idx="11">
                  <c:v>301</c:v>
                </c:pt>
                <c:pt idx="12">
                  <c:v>311.5</c:v>
                </c:pt>
                <c:pt idx="13">
                  <c:v>322</c:v>
                </c:pt>
                <c:pt idx="14">
                  <c:v>332.5</c:v>
                </c:pt>
                <c:pt idx="15">
                  <c:v>343</c:v>
                </c:pt>
                <c:pt idx="16">
                  <c:v>353.5</c:v>
                </c:pt>
                <c:pt idx="17">
                  <c:v>364</c:v>
                </c:pt>
                <c:pt idx="18">
                  <c:v>374.5</c:v>
                </c:pt>
                <c:pt idx="19">
                  <c:v>385</c:v>
                </c:pt>
                <c:pt idx="20">
                  <c:v>395.5</c:v>
                </c:pt>
                <c:pt idx="21">
                  <c:v>406</c:v>
                </c:pt>
                <c:pt idx="22">
                  <c:v>416.5</c:v>
                </c:pt>
                <c:pt idx="23">
                  <c:v>427</c:v>
                </c:pt>
                <c:pt idx="24">
                  <c:v>437.5</c:v>
                </c:pt>
                <c:pt idx="25">
                  <c:v>448</c:v>
                </c:pt>
                <c:pt idx="26">
                  <c:v>458.5</c:v>
                </c:pt>
                <c:pt idx="27">
                  <c:v>469</c:v>
                </c:pt>
                <c:pt idx="28">
                  <c:v>479.5</c:v>
                </c:pt>
                <c:pt idx="29">
                  <c:v>490</c:v>
                </c:pt>
                <c:pt idx="30">
                  <c:v>500.5</c:v>
                </c:pt>
                <c:pt idx="31">
                  <c:v>511</c:v>
                </c:pt>
                <c:pt idx="32">
                  <c:v>521.5</c:v>
                </c:pt>
                <c:pt idx="33">
                  <c:v>532</c:v>
                </c:pt>
                <c:pt idx="34">
                  <c:v>542.5</c:v>
                </c:pt>
                <c:pt idx="35">
                  <c:v>553</c:v>
                </c:pt>
                <c:pt idx="36">
                  <c:v>563.5</c:v>
                </c:pt>
                <c:pt idx="37">
                  <c:v>574</c:v>
                </c:pt>
                <c:pt idx="38">
                  <c:v>584.5</c:v>
                </c:pt>
                <c:pt idx="39">
                  <c:v>595</c:v>
                </c:pt>
                <c:pt idx="40">
                  <c:v>605.5</c:v>
                </c:pt>
                <c:pt idx="41">
                  <c:v>616</c:v>
                </c:pt>
                <c:pt idx="42">
                  <c:v>626.5</c:v>
                </c:pt>
                <c:pt idx="43">
                  <c:v>637</c:v>
                </c:pt>
                <c:pt idx="44">
                  <c:v>647.5</c:v>
                </c:pt>
                <c:pt idx="45">
                  <c:v>658</c:v>
                </c:pt>
                <c:pt idx="46">
                  <c:v>668.5</c:v>
                </c:pt>
                <c:pt idx="47">
                  <c:v>679</c:v>
                </c:pt>
                <c:pt idx="48">
                  <c:v>689.5</c:v>
                </c:pt>
                <c:pt idx="49">
                  <c:v>700</c:v>
                </c:pt>
                <c:pt idx="50">
                  <c:v>710.5</c:v>
                </c:pt>
                <c:pt idx="51">
                  <c:v>721</c:v>
                </c:pt>
                <c:pt idx="52">
                  <c:v>731.5</c:v>
                </c:pt>
                <c:pt idx="53">
                  <c:v>742</c:v>
                </c:pt>
                <c:pt idx="54">
                  <c:v>752.5</c:v>
                </c:pt>
                <c:pt idx="55">
                  <c:v>763</c:v>
                </c:pt>
                <c:pt idx="56">
                  <c:v>773.5</c:v>
                </c:pt>
                <c:pt idx="57">
                  <c:v>784</c:v>
                </c:pt>
                <c:pt idx="58">
                  <c:v>794.5</c:v>
                </c:pt>
                <c:pt idx="59">
                  <c:v>805</c:v>
                </c:pt>
                <c:pt idx="60">
                  <c:v>815.5</c:v>
                </c:pt>
                <c:pt idx="61">
                  <c:v>826</c:v>
                </c:pt>
                <c:pt idx="62">
                  <c:v>836.5</c:v>
                </c:pt>
                <c:pt idx="63">
                  <c:v>847</c:v>
                </c:pt>
                <c:pt idx="64">
                  <c:v>857.5</c:v>
                </c:pt>
                <c:pt idx="65">
                  <c:v>868</c:v>
                </c:pt>
                <c:pt idx="66">
                  <c:v>878.5</c:v>
                </c:pt>
                <c:pt idx="67">
                  <c:v>889</c:v>
                </c:pt>
                <c:pt idx="68">
                  <c:v>899.5</c:v>
                </c:pt>
                <c:pt idx="69">
                  <c:v>910</c:v>
                </c:pt>
                <c:pt idx="70">
                  <c:v>920.5</c:v>
                </c:pt>
                <c:pt idx="71">
                  <c:v>931</c:v>
                </c:pt>
                <c:pt idx="72">
                  <c:v>941.5</c:v>
                </c:pt>
                <c:pt idx="73">
                  <c:v>952</c:v>
                </c:pt>
                <c:pt idx="74">
                  <c:v>962.5</c:v>
                </c:pt>
                <c:pt idx="75">
                  <c:v>973</c:v>
                </c:pt>
                <c:pt idx="76">
                  <c:v>983.5</c:v>
                </c:pt>
                <c:pt idx="77">
                  <c:v>994</c:v>
                </c:pt>
                <c:pt idx="78">
                  <c:v>1004.5</c:v>
                </c:pt>
                <c:pt idx="79">
                  <c:v>1015</c:v>
                </c:pt>
                <c:pt idx="80">
                  <c:v>1025.5</c:v>
                </c:pt>
                <c:pt idx="81">
                  <c:v>1036</c:v>
                </c:pt>
                <c:pt idx="82">
                  <c:v>1046.5</c:v>
                </c:pt>
                <c:pt idx="83">
                  <c:v>1057</c:v>
                </c:pt>
                <c:pt idx="84">
                  <c:v>1067.5</c:v>
                </c:pt>
                <c:pt idx="85">
                  <c:v>1078</c:v>
                </c:pt>
                <c:pt idx="86">
                  <c:v>1088.5</c:v>
                </c:pt>
                <c:pt idx="87">
                  <c:v>1099</c:v>
                </c:pt>
                <c:pt idx="88">
                  <c:v>1109.5</c:v>
                </c:pt>
                <c:pt idx="89">
                  <c:v>1120</c:v>
                </c:pt>
                <c:pt idx="90">
                  <c:v>1130.5</c:v>
                </c:pt>
                <c:pt idx="91">
                  <c:v>1141</c:v>
                </c:pt>
                <c:pt idx="92">
                  <c:v>1151.5</c:v>
                </c:pt>
                <c:pt idx="93">
                  <c:v>1162</c:v>
                </c:pt>
                <c:pt idx="94">
                  <c:v>1172.5</c:v>
                </c:pt>
                <c:pt idx="95">
                  <c:v>1183</c:v>
                </c:pt>
                <c:pt idx="96">
                  <c:v>1193.5</c:v>
                </c:pt>
                <c:pt idx="97">
                  <c:v>1204</c:v>
                </c:pt>
                <c:pt idx="98">
                  <c:v>1214.5</c:v>
                </c:pt>
                <c:pt idx="99">
                  <c:v>1225</c:v>
                </c:pt>
              </c:numCache>
            </c:numRef>
          </c:xVal>
          <c:yVal>
            <c:numRef>
              <c:f>Usage!$M$25:$M$124</c:f>
              <c:numCache>
                <c:formatCode>0.00</c:formatCode>
                <c:ptCount val="100"/>
                <c:pt idx="0">
                  <c:v>1.337704716981132</c:v>
                </c:pt>
                <c:pt idx="1">
                  <c:v>1.3161687499999999</c:v>
                </c:pt>
                <c:pt idx="2">
                  <c:v>1.2968228813559319</c:v>
                </c:pt>
                <c:pt idx="3">
                  <c:v>1.2793491935483872</c:v>
                </c:pt>
                <c:pt idx="4">
                  <c:v>1.2634884615384616</c:v>
                </c:pt>
                <c:pt idx="5">
                  <c:v>1.2490272058823528</c:v>
                </c:pt>
                <c:pt idx="6">
                  <c:v>1.2357880281690139</c:v>
                </c:pt>
                <c:pt idx="7">
                  <c:v>1.2236222972972974</c:v>
                </c:pt>
                <c:pt idx="8">
                  <c:v>1.2124045454545453</c:v>
                </c:pt>
                <c:pt idx="9">
                  <c:v>1.2020281249999998</c:v>
                </c:pt>
                <c:pt idx="10">
                  <c:v>1.1924018072289158</c:v>
                </c:pt>
                <c:pt idx="11">
                  <c:v>1.1834470930232559</c:v>
                </c:pt>
                <c:pt idx="12">
                  <c:v>1.1750960674157302</c:v>
                </c:pt>
                <c:pt idx="13">
                  <c:v>1.1672896739130434</c:v>
                </c:pt>
                <c:pt idx="14">
                  <c:v>1.1599763157894738</c:v>
                </c:pt>
                <c:pt idx="15">
                  <c:v>1.1531107142857142</c:v>
                </c:pt>
                <c:pt idx="16">
                  <c:v>1.1466529702970296</c:v>
                </c:pt>
                <c:pt idx="17">
                  <c:v>1.1405677884615384</c:v>
                </c:pt>
                <c:pt idx="18">
                  <c:v>1.1348238317757009</c:v>
                </c:pt>
                <c:pt idx="19">
                  <c:v>1.1293931818181817</c:v>
                </c:pt>
                <c:pt idx="20">
                  <c:v>1.1242508849557522</c:v>
                </c:pt>
                <c:pt idx="21">
                  <c:v>1.119374568965517</c:v>
                </c:pt>
                <c:pt idx="22">
                  <c:v>1.1147441176470589</c:v>
                </c:pt>
                <c:pt idx="23">
                  <c:v>1.1103413934426229</c:v>
                </c:pt>
                <c:pt idx="24">
                  <c:v>1.10615</c:v>
                </c:pt>
                <c:pt idx="25">
                  <c:v>1.102155078125</c:v>
                </c:pt>
                <c:pt idx="26">
                  <c:v>1.0983431297709922</c:v>
                </c:pt>
                <c:pt idx="27">
                  <c:v>1.0947018656716418</c:v>
                </c:pt>
                <c:pt idx="28">
                  <c:v>1.0912200729927006</c:v>
                </c:pt>
                <c:pt idx="29">
                  <c:v>1.0878874999999999</c:v>
                </c:pt>
                <c:pt idx="30">
                  <c:v>1.0846947552447552</c:v>
                </c:pt>
                <c:pt idx="31">
                  <c:v>1.0816332191780822</c:v>
                </c:pt>
                <c:pt idx="32">
                  <c:v>1.0786949664429528</c:v>
                </c:pt>
                <c:pt idx="33">
                  <c:v>1.0758726973684212</c:v>
                </c:pt>
                <c:pt idx="34">
                  <c:v>1.0731596774193548</c:v>
                </c:pt>
                <c:pt idx="35">
                  <c:v>1.0705496835443038</c:v>
                </c:pt>
                <c:pt idx="36">
                  <c:v>1.0680369565217389</c:v>
                </c:pt>
                <c:pt idx="37">
                  <c:v>1.0656161585365851</c:v>
                </c:pt>
                <c:pt idx="38">
                  <c:v>1.063282335329341</c:v>
                </c:pt>
                <c:pt idx="39">
                  <c:v>1.0610308823529411</c:v>
                </c:pt>
                <c:pt idx="40">
                  <c:v>1.0640259702725019</c:v>
                </c:pt>
                <c:pt idx="41">
                  <c:v>1.0715374594155842</c:v>
                </c:pt>
                <c:pt idx="42">
                  <c:v>1.0787971667996807</c:v>
                </c:pt>
                <c:pt idx="43">
                  <c:v>1.0858175431711146</c:v>
                </c:pt>
                <c:pt idx="44">
                  <c:v>1.0926102316602315</c:v>
                </c:pt>
                <c:pt idx="45">
                  <c:v>1.099186132218845</c:v>
                </c:pt>
                <c:pt idx="46">
                  <c:v>1.105555459985041</c:v>
                </c:pt>
                <c:pt idx="47">
                  <c:v>1.111727798232695</c:v>
                </c:pt>
                <c:pt idx="48">
                  <c:v>1.1177121464829587</c:v>
                </c:pt>
                <c:pt idx="49">
                  <c:v>1.1235169642857141</c:v>
                </c:pt>
                <c:pt idx="50">
                  <c:v>1.1291502111189302</c:v>
                </c:pt>
                <c:pt idx="51">
                  <c:v>1.1346193828016642</c:v>
                </c:pt>
                <c:pt idx="52">
                  <c:v>1.1399315447710183</c:v>
                </c:pt>
                <c:pt idx="53">
                  <c:v>1.1450933625336928</c:v>
                </c:pt>
                <c:pt idx="54">
                  <c:v>1.1501111295681061</c:v>
                </c:pt>
                <c:pt idx="55">
                  <c:v>1.1549907929226735</c:v>
                </c:pt>
                <c:pt idx="56">
                  <c:v>1.1597379767291531</c:v>
                </c:pt>
                <c:pt idx="57">
                  <c:v>1.1643580038265304</c:v>
                </c:pt>
                <c:pt idx="58">
                  <c:v>1.1688559156702327</c:v>
                </c:pt>
                <c:pt idx="59">
                  <c:v>1.1732364906832298</c:v>
                </c:pt>
                <c:pt idx="60">
                  <c:v>1.1775042611894542</c:v>
                </c:pt>
                <c:pt idx="61">
                  <c:v>1.1816635290556901</c:v>
                </c:pt>
                <c:pt idx="62">
                  <c:v>1.1857183801554094</c:v>
                </c:pt>
                <c:pt idx="63">
                  <c:v>1.1896726977567886</c:v>
                </c:pt>
                <c:pt idx="64">
                  <c:v>1.1935301749271137</c:v>
                </c:pt>
                <c:pt idx="65">
                  <c:v>1.1972943260368665</c:v>
                </c:pt>
                <c:pt idx="66">
                  <c:v>1.2009684974388162</c:v>
                </c:pt>
                <c:pt idx="67">
                  <c:v>1.2045558773903262</c:v>
                </c:pt>
                <c:pt idx="68">
                  <c:v>1.2080595052807115</c:v>
                </c:pt>
                <c:pt idx="69">
                  <c:v>1.2114822802197802</c:v>
                </c:pt>
                <c:pt idx="70">
                  <c:v>1.214826969038566</c:v>
                </c:pt>
                <c:pt idx="71">
                  <c:v>1.2180962137486575</c:v>
                </c:pt>
                <c:pt idx="72">
                  <c:v>1.2212925385023898</c:v>
                </c:pt>
                <c:pt idx="73">
                  <c:v>1.2244183560924371</c:v>
                </c:pt>
                <c:pt idx="74">
                  <c:v>1.2274759740259742</c:v>
                </c:pt>
                <c:pt idx="75">
                  <c:v>1.2304676002055499</c:v>
                </c:pt>
                <c:pt idx="76">
                  <c:v>1.23339534824606</c:v>
                </c:pt>
                <c:pt idx="77">
                  <c:v>1.2362612424547283</c:v>
                </c:pt>
                <c:pt idx="78">
                  <c:v>1.2390672224987558</c:v>
                </c:pt>
                <c:pt idx="79">
                  <c:v>1.2418151477832513</c:v>
                </c:pt>
                <c:pt idx="80">
                  <c:v>1.2445068015602145</c:v>
                </c:pt>
                <c:pt idx="81">
                  <c:v>1.247143894787645</c:v>
                </c:pt>
                <c:pt idx="82">
                  <c:v>1.2497280697563304</c:v>
                </c:pt>
                <c:pt idx="83">
                  <c:v>1.252260903500473</c:v>
                </c:pt>
                <c:pt idx="84">
                  <c:v>1.2547439110070258</c:v>
                </c:pt>
                <c:pt idx="85">
                  <c:v>1.2571785482374769</c:v>
                </c:pt>
                <c:pt idx="86">
                  <c:v>1.259566214974736</c:v>
                </c:pt>
                <c:pt idx="87">
                  <c:v>1.2619082575068246</c:v>
                </c:pt>
                <c:pt idx="88">
                  <c:v>1.2642059711581792</c:v>
                </c:pt>
                <c:pt idx="89">
                  <c:v>1.2664606026785716</c:v>
                </c:pt>
                <c:pt idx="90">
                  <c:v>1.2686733524988945</c:v>
                </c:pt>
                <c:pt idx="91">
                  <c:v>1.2708453768624015</c:v>
                </c:pt>
                <c:pt idx="92">
                  <c:v>1.27297778983934</c:v>
                </c:pt>
                <c:pt idx="93">
                  <c:v>1.2750716652323582</c:v>
                </c:pt>
                <c:pt idx="94">
                  <c:v>1.2771280383795309</c:v>
                </c:pt>
                <c:pt idx="95">
                  <c:v>1.2791479078613694</c:v>
                </c:pt>
                <c:pt idx="96">
                  <c:v>1.281132237117721</c:v>
                </c:pt>
                <c:pt idx="97">
                  <c:v>1.2830819559800666</c:v>
                </c:pt>
                <c:pt idx="98">
                  <c:v>1.284997962124331</c:v>
                </c:pt>
                <c:pt idx="99">
                  <c:v>1.2868811224489798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Usage!$O$14</c:f>
              <c:strCache>
                <c:ptCount val="1"/>
                <c:pt idx="0">
                  <c:v>Joburg-Prepaid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Usage!$O$24:$O$124</c:f>
              <c:numCache>
                <c:formatCode>#,##0</c:formatCode>
                <c:ptCount val="101"/>
                <c:pt idx="0">
                  <c:v>175</c:v>
                </c:pt>
                <c:pt idx="1">
                  <c:v>185.5</c:v>
                </c:pt>
                <c:pt idx="2">
                  <c:v>196</c:v>
                </c:pt>
                <c:pt idx="3">
                  <c:v>206.5</c:v>
                </c:pt>
                <c:pt idx="4">
                  <c:v>217</c:v>
                </c:pt>
                <c:pt idx="5">
                  <c:v>227.5</c:v>
                </c:pt>
                <c:pt idx="6">
                  <c:v>238</c:v>
                </c:pt>
                <c:pt idx="7">
                  <c:v>248.5</c:v>
                </c:pt>
                <c:pt idx="8">
                  <c:v>259</c:v>
                </c:pt>
                <c:pt idx="9">
                  <c:v>269.5</c:v>
                </c:pt>
                <c:pt idx="10">
                  <c:v>280</c:v>
                </c:pt>
                <c:pt idx="11">
                  <c:v>290.5</c:v>
                </c:pt>
                <c:pt idx="12">
                  <c:v>301</c:v>
                </c:pt>
                <c:pt idx="13">
                  <c:v>311.5</c:v>
                </c:pt>
                <c:pt idx="14">
                  <c:v>322</c:v>
                </c:pt>
                <c:pt idx="15">
                  <c:v>332.5</c:v>
                </c:pt>
                <c:pt idx="16">
                  <c:v>343</c:v>
                </c:pt>
                <c:pt idx="17">
                  <c:v>353.5</c:v>
                </c:pt>
                <c:pt idx="18">
                  <c:v>364</c:v>
                </c:pt>
                <c:pt idx="19">
                  <c:v>374.5</c:v>
                </c:pt>
                <c:pt idx="20">
                  <c:v>385</c:v>
                </c:pt>
                <c:pt idx="21">
                  <c:v>395.5</c:v>
                </c:pt>
                <c:pt idx="22">
                  <c:v>406</c:v>
                </c:pt>
                <c:pt idx="23">
                  <c:v>416.5</c:v>
                </c:pt>
                <c:pt idx="24">
                  <c:v>427</c:v>
                </c:pt>
                <c:pt idx="25">
                  <c:v>437.5</c:v>
                </c:pt>
                <c:pt idx="26">
                  <c:v>448</c:v>
                </c:pt>
                <c:pt idx="27">
                  <c:v>458.5</c:v>
                </c:pt>
                <c:pt idx="28">
                  <c:v>469</c:v>
                </c:pt>
                <c:pt idx="29">
                  <c:v>479.5</c:v>
                </c:pt>
                <c:pt idx="30">
                  <c:v>490</c:v>
                </c:pt>
                <c:pt idx="31">
                  <c:v>500.5</c:v>
                </c:pt>
                <c:pt idx="32">
                  <c:v>511</c:v>
                </c:pt>
                <c:pt idx="33">
                  <c:v>521.5</c:v>
                </c:pt>
                <c:pt idx="34">
                  <c:v>532</c:v>
                </c:pt>
                <c:pt idx="35">
                  <c:v>542.5</c:v>
                </c:pt>
                <c:pt idx="36">
                  <c:v>553</c:v>
                </c:pt>
                <c:pt idx="37">
                  <c:v>563.5</c:v>
                </c:pt>
                <c:pt idx="38">
                  <c:v>574</c:v>
                </c:pt>
                <c:pt idx="39">
                  <c:v>584.5</c:v>
                </c:pt>
                <c:pt idx="40">
                  <c:v>595</c:v>
                </c:pt>
                <c:pt idx="41">
                  <c:v>605.5</c:v>
                </c:pt>
                <c:pt idx="42">
                  <c:v>616</c:v>
                </c:pt>
                <c:pt idx="43">
                  <c:v>626.5</c:v>
                </c:pt>
                <c:pt idx="44">
                  <c:v>637</c:v>
                </c:pt>
                <c:pt idx="45">
                  <c:v>647.5</c:v>
                </c:pt>
                <c:pt idx="46">
                  <c:v>658</c:v>
                </c:pt>
                <c:pt idx="47">
                  <c:v>668.5</c:v>
                </c:pt>
                <c:pt idx="48">
                  <c:v>679</c:v>
                </c:pt>
                <c:pt idx="49">
                  <c:v>689.5</c:v>
                </c:pt>
                <c:pt idx="50">
                  <c:v>700</c:v>
                </c:pt>
                <c:pt idx="51">
                  <c:v>710.5</c:v>
                </c:pt>
                <c:pt idx="52">
                  <c:v>721</c:v>
                </c:pt>
                <c:pt idx="53">
                  <c:v>731.5</c:v>
                </c:pt>
                <c:pt idx="54">
                  <c:v>742</c:v>
                </c:pt>
                <c:pt idx="55">
                  <c:v>752.5</c:v>
                </c:pt>
                <c:pt idx="56">
                  <c:v>763</c:v>
                </c:pt>
                <c:pt idx="57">
                  <c:v>773.5</c:v>
                </c:pt>
                <c:pt idx="58">
                  <c:v>784</c:v>
                </c:pt>
                <c:pt idx="59">
                  <c:v>794.5</c:v>
                </c:pt>
                <c:pt idx="60">
                  <c:v>805</c:v>
                </c:pt>
                <c:pt idx="61">
                  <c:v>815.5</c:v>
                </c:pt>
                <c:pt idx="62">
                  <c:v>826</c:v>
                </c:pt>
                <c:pt idx="63">
                  <c:v>836.5</c:v>
                </c:pt>
                <c:pt idx="64">
                  <c:v>847</c:v>
                </c:pt>
                <c:pt idx="65">
                  <c:v>857.5</c:v>
                </c:pt>
                <c:pt idx="66">
                  <c:v>868</c:v>
                </c:pt>
                <c:pt idx="67">
                  <c:v>878.5</c:v>
                </c:pt>
                <c:pt idx="68">
                  <c:v>889</c:v>
                </c:pt>
                <c:pt idx="69">
                  <c:v>899.5</c:v>
                </c:pt>
                <c:pt idx="70">
                  <c:v>910</c:v>
                </c:pt>
                <c:pt idx="71">
                  <c:v>920.5</c:v>
                </c:pt>
                <c:pt idx="72">
                  <c:v>931</c:v>
                </c:pt>
                <c:pt idx="73">
                  <c:v>941.5</c:v>
                </c:pt>
                <c:pt idx="74">
                  <c:v>952</c:v>
                </c:pt>
                <c:pt idx="75">
                  <c:v>962.5</c:v>
                </c:pt>
                <c:pt idx="76">
                  <c:v>973</c:v>
                </c:pt>
                <c:pt idx="77">
                  <c:v>983.5</c:v>
                </c:pt>
                <c:pt idx="78">
                  <c:v>994</c:v>
                </c:pt>
                <c:pt idx="79">
                  <c:v>1004.5</c:v>
                </c:pt>
                <c:pt idx="80">
                  <c:v>1015</c:v>
                </c:pt>
                <c:pt idx="81">
                  <c:v>1025.5</c:v>
                </c:pt>
                <c:pt idx="82">
                  <c:v>1036</c:v>
                </c:pt>
                <c:pt idx="83">
                  <c:v>1046.5</c:v>
                </c:pt>
                <c:pt idx="84">
                  <c:v>1057</c:v>
                </c:pt>
                <c:pt idx="85">
                  <c:v>1067.5</c:v>
                </c:pt>
                <c:pt idx="86">
                  <c:v>1078</c:v>
                </c:pt>
                <c:pt idx="87">
                  <c:v>1088.5</c:v>
                </c:pt>
                <c:pt idx="88">
                  <c:v>1099</c:v>
                </c:pt>
                <c:pt idx="89">
                  <c:v>1109.5</c:v>
                </c:pt>
                <c:pt idx="90">
                  <c:v>1120</c:v>
                </c:pt>
                <c:pt idx="91">
                  <c:v>1130.5</c:v>
                </c:pt>
                <c:pt idx="92">
                  <c:v>1141</c:v>
                </c:pt>
                <c:pt idx="93">
                  <c:v>1151.5</c:v>
                </c:pt>
                <c:pt idx="94">
                  <c:v>1162</c:v>
                </c:pt>
                <c:pt idx="95">
                  <c:v>1172.5</c:v>
                </c:pt>
                <c:pt idx="96">
                  <c:v>1183</c:v>
                </c:pt>
                <c:pt idx="97">
                  <c:v>1193.5</c:v>
                </c:pt>
                <c:pt idx="98">
                  <c:v>1204</c:v>
                </c:pt>
                <c:pt idx="99">
                  <c:v>1214.5</c:v>
                </c:pt>
                <c:pt idx="100">
                  <c:v>1225</c:v>
                </c:pt>
              </c:numCache>
            </c:numRef>
          </c:xVal>
          <c:yVal>
            <c:numRef>
              <c:f>Usage!$AA$24:$AA$124</c:f>
              <c:numCache>
                <c:formatCode>0.00</c:formatCode>
                <c:ptCount val="101"/>
                <c:pt idx="0">
                  <c:v>1.0085580000000001</c:v>
                </c:pt>
                <c:pt idx="1">
                  <c:v>1.0085579999999998</c:v>
                </c:pt>
                <c:pt idx="2">
                  <c:v>1.0085580000000001</c:v>
                </c:pt>
                <c:pt idx="3">
                  <c:v>1.0085580000000001</c:v>
                </c:pt>
                <c:pt idx="4">
                  <c:v>1.0085579999999998</c:v>
                </c:pt>
                <c:pt idx="5">
                  <c:v>1.0085579999999998</c:v>
                </c:pt>
                <c:pt idx="6">
                  <c:v>1.0085579999999998</c:v>
                </c:pt>
                <c:pt idx="7">
                  <c:v>1.0085579999999998</c:v>
                </c:pt>
                <c:pt idx="8">
                  <c:v>1.0085579999999998</c:v>
                </c:pt>
                <c:pt idx="9">
                  <c:v>1.0085579999999998</c:v>
                </c:pt>
                <c:pt idx="10">
                  <c:v>1.0085579999999998</c:v>
                </c:pt>
                <c:pt idx="11">
                  <c:v>1.0085579999999998</c:v>
                </c:pt>
                <c:pt idx="12">
                  <c:v>1.0085579999999998</c:v>
                </c:pt>
                <c:pt idx="13">
                  <c:v>1.0085579999999998</c:v>
                </c:pt>
                <c:pt idx="14">
                  <c:v>1.0085579999999998</c:v>
                </c:pt>
                <c:pt idx="15">
                  <c:v>1.0085579999999998</c:v>
                </c:pt>
                <c:pt idx="16">
                  <c:v>1.0085579999999998</c:v>
                </c:pt>
                <c:pt idx="17">
                  <c:v>1.0085579999999998</c:v>
                </c:pt>
                <c:pt idx="18">
                  <c:v>1.0085579999999998</c:v>
                </c:pt>
                <c:pt idx="19">
                  <c:v>1.0085579999999998</c:v>
                </c:pt>
                <c:pt idx="20">
                  <c:v>1.0085579999999998</c:v>
                </c:pt>
                <c:pt idx="21">
                  <c:v>1.0085579999999998</c:v>
                </c:pt>
                <c:pt idx="22">
                  <c:v>1.0085579999999998</c:v>
                </c:pt>
                <c:pt idx="23">
                  <c:v>1.0085579999999998</c:v>
                </c:pt>
                <c:pt idx="24">
                  <c:v>1.0085579999999998</c:v>
                </c:pt>
                <c:pt idx="25">
                  <c:v>1.0085579999999998</c:v>
                </c:pt>
                <c:pt idx="26">
                  <c:v>1.0085579999999998</c:v>
                </c:pt>
                <c:pt idx="27">
                  <c:v>1.0085579999999998</c:v>
                </c:pt>
                <c:pt idx="28">
                  <c:v>1.0085579999999998</c:v>
                </c:pt>
                <c:pt idx="29">
                  <c:v>1.0085579999999998</c:v>
                </c:pt>
                <c:pt idx="30">
                  <c:v>1.0085579999999998</c:v>
                </c:pt>
                <c:pt idx="31">
                  <c:v>1.0086939800199799</c:v>
                </c:pt>
                <c:pt idx="32">
                  <c:v>1.0114880900195695</c:v>
                </c:pt>
                <c:pt idx="33">
                  <c:v>1.0141696855225311</c:v>
                </c:pt>
                <c:pt idx="34">
                  <c:v>1.0167454285714286</c:v>
                </c:pt>
                <c:pt idx="35">
                  <c:v>1.019221465437788</c:v>
                </c:pt>
                <c:pt idx="36">
                  <c:v>1.0216034755877033</c:v>
                </c:pt>
                <c:pt idx="37">
                  <c:v>1.0238967151730256</c:v>
                </c:pt>
                <c:pt idx="38">
                  <c:v>1.0261060557491288</c:v>
                </c:pt>
                <c:pt idx="39">
                  <c:v>1.0282360188195037</c:v>
                </c:pt>
                <c:pt idx="40">
                  <c:v>1.030290806722689</c:v>
                </c:pt>
                <c:pt idx="41">
                  <c:v>1.0322743303055324</c:v>
                </c:pt>
                <c:pt idx="42">
                  <c:v>1.0341902337662336</c:v>
                </c:pt>
                <c:pt idx="43">
                  <c:v>1.0360419169992019</c:v>
                </c:pt>
                <c:pt idx="44">
                  <c:v>1.0378325557299841</c:v>
                </c:pt>
                <c:pt idx="45">
                  <c:v>1.0395651196911195</c:v>
                </c:pt>
                <c:pt idx="46">
                  <c:v>1.0412423890577505</c:v>
                </c:pt>
                <c:pt idx="47">
                  <c:v>1.0428669693343304</c:v>
                </c:pt>
                <c:pt idx="48">
                  <c:v>1.0444413048600882</c:v>
                </c:pt>
                <c:pt idx="49">
                  <c:v>1.0459676910804929</c:v>
                </c:pt>
                <c:pt idx="50">
                  <c:v>1.0474482857142855</c:v>
                </c:pt>
                <c:pt idx="51">
                  <c:v>1.0488851189303305</c:v>
                </c:pt>
                <c:pt idx="52">
                  <c:v>1.0502801026352286</c:v>
                </c:pt>
                <c:pt idx="53">
                  <c:v>1.0516350389610387</c:v>
                </c:pt>
                <c:pt idx="54">
                  <c:v>1.052951628032345</c:v>
                </c:pt>
                <c:pt idx="55">
                  <c:v>1.0542314750830564</c:v>
                </c:pt>
                <c:pt idx="56">
                  <c:v>1.055476096985583</c:v>
                </c:pt>
                <c:pt idx="57">
                  <c:v>1.0566869282482223</c:v>
                </c:pt>
                <c:pt idx="58">
                  <c:v>1.0578653265306119</c:v>
                </c:pt>
                <c:pt idx="59">
                  <c:v>1.0590125777218375</c:v>
                </c:pt>
                <c:pt idx="60">
                  <c:v>1.060129900621118</c:v>
                </c:pt>
                <c:pt idx="61">
                  <c:v>1.0612184512568974</c:v>
                </c:pt>
                <c:pt idx="62">
                  <c:v>1.0622793268765132</c:v>
                </c:pt>
                <c:pt idx="63">
                  <c:v>1.0633135696353855</c:v>
                </c:pt>
                <c:pt idx="64">
                  <c:v>1.0643221700118062</c:v>
                </c:pt>
                <c:pt idx="65">
                  <c:v>1.0653060699708454</c:v>
                </c:pt>
                <c:pt idx="66">
                  <c:v>1.0662661658986174</c:v>
                </c:pt>
                <c:pt idx="67">
                  <c:v>1.0672033113261239</c:v>
                </c:pt>
                <c:pt idx="68">
                  <c:v>1.0681183194600672</c:v>
                </c:pt>
                <c:pt idx="69">
                  <c:v>1.069011965536409</c:v>
                </c:pt>
                <c:pt idx="70">
                  <c:v>1.0698849890109889</c:v>
                </c:pt>
                <c:pt idx="71">
                  <c:v>1.070738095600217</c:v>
                </c:pt>
                <c:pt idx="72">
                  <c:v>1.0715719591836734</c:v>
                </c:pt>
                <c:pt idx="73">
                  <c:v>1.0723872235793945</c:v>
                </c:pt>
                <c:pt idx="74">
                  <c:v>1.0731845042016805</c:v>
                </c:pt>
                <c:pt idx="75">
                  <c:v>1.0739643896103896</c:v>
                </c:pt>
                <c:pt idx="76">
                  <c:v>1.0747274429599176</c:v>
                </c:pt>
                <c:pt idx="77">
                  <c:v>1.0754742033553633</c:v>
                </c:pt>
                <c:pt idx="78">
                  <c:v>1.0762051871227363</c:v>
                </c:pt>
                <c:pt idx="79">
                  <c:v>1.077252845196615</c:v>
                </c:pt>
                <c:pt idx="80">
                  <c:v>1.0787168571428569</c:v>
                </c:pt>
                <c:pt idx="81">
                  <c:v>1.0801508893222815</c:v>
                </c:pt>
                <c:pt idx="82">
                  <c:v>1.0815558532818532</c:v>
                </c:pt>
                <c:pt idx="83">
                  <c:v>1.0829326239847108</c:v>
                </c:pt>
                <c:pt idx="84">
                  <c:v>1.0842820416272467</c:v>
                </c:pt>
                <c:pt idx="85">
                  <c:v>1.0856049133489458</c:v>
                </c:pt>
                <c:pt idx="86">
                  <c:v>1.0869020148423003</c:v>
                </c:pt>
                <c:pt idx="87">
                  <c:v>1.0881740918695451</c:v>
                </c:pt>
                <c:pt idx="88">
                  <c:v>1.0894218616924476</c:v>
                </c:pt>
                <c:pt idx="89">
                  <c:v>1.09064601442091</c:v>
                </c:pt>
                <c:pt idx="90">
                  <c:v>1.0918472142857141</c:v>
                </c:pt>
                <c:pt idx="91">
                  <c:v>1.0930261008403359</c:v>
                </c:pt>
                <c:pt idx="92">
                  <c:v>1.0941832900964066</c:v>
                </c:pt>
                <c:pt idx="93">
                  <c:v>1.0953193755970472</c:v>
                </c:pt>
                <c:pt idx="94">
                  <c:v>1.0964349294320135</c:v>
                </c:pt>
                <c:pt idx="95">
                  <c:v>1.097530503198294</c:v>
                </c:pt>
                <c:pt idx="96">
                  <c:v>1.0986066289095517</c:v>
                </c:pt>
                <c:pt idx="97">
                  <c:v>1.0996638198575617</c:v>
                </c:pt>
                <c:pt idx="98">
                  <c:v>1.1007025714285714</c:v>
                </c:pt>
                <c:pt idx="99">
                  <c:v>1.1017233618773155</c:v>
                </c:pt>
                <c:pt idx="100">
                  <c:v>1.1027266530612243</c:v>
                </c:pt>
              </c:numCache>
            </c:numRef>
          </c:yVal>
          <c:smooth val="1"/>
        </c:ser>
        <c:ser>
          <c:idx val="1"/>
          <c:order val="2"/>
          <c:tx>
            <c:v>Your usage</c:v>
          </c:tx>
          <c:marker>
            <c:symbol val="none"/>
          </c:marker>
          <c:xVal>
            <c:numRef>
              <c:f>Usage!$F$22:$F$23</c:f>
              <c:numCache>
                <c:formatCode>#,##0</c:formatCode>
                <c:ptCount val="2"/>
                <c:pt idx="0">
                  <c:v>700</c:v>
                </c:pt>
                <c:pt idx="1">
                  <c:v>700</c:v>
                </c:pt>
              </c:numCache>
            </c:numRef>
          </c:xVal>
          <c:yVal>
            <c:numRef>
              <c:f>Usage!$G$22:$G$23</c:f>
              <c:numCache>
                <c:formatCode>0.00</c:formatCode>
                <c:ptCount val="2"/>
                <c:pt idx="0" formatCode="#,##0">
                  <c:v>0</c:v>
                </c:pt>
                <c:pt idx="1">
                  <c:v>1.1235169642857141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Usage!$AC$14</c:f>
              <c:strCache>
                <c:ptCount val="1"/>
                <c:pt idx="0">
                  <c:v>CT-Residential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Usage!$AC$24:$AC$124</c:f>
              <c:numCache>
                <c:formatCode>#,##0</c:formatCode>
                <c:ptCount val="101"/>
                <c:pt idx="0">
                  <c:v>175</c:v>
                </c:pt>
                <c:pt idx="1">
                  <c:v>185.5</c:v>
                </c:pt>
                <c:pt idx="2">
                  <c:v>196</c:v>
                </c:pt>
                <c:pt idx="3">
                  <c:v>206.5</c:v>
                </c:pt>
                <c:pt idx="4">
                  <c:v>217</c:v>
                </c:pt>
                <c:pt idx="5">
                  <c:v>227.5</c:v>
                </c:pt>
                <c:pt idx="6">
                  <c:v>238</c:v>
                </c:pt>
                <c:pt idx="7">
                  <c:v>248.5</c:v>
                </c:pt>
                <c:pt idx="8">
                  <c:v>259</c:v>
                </c:pt>
                <c:pt idx="9">
                  <c:v>269.5</c:v>
                </c:pt>
                <c:pt idx="10">
                  <c:v>280</c:v>
                </c:pt>
                <c:pt idx="11">
                  <c:v>290.5</c:v>
                </c:pt>
                <c:pt idx="12">
                  <c:v>301</c:v>
                </c:pt>
                <c:pt idx="13">
                  <c:v>311.5</c:v>
                </c:pt>
                <c:pt idx="14">
                  <c:v>322</c:v>
                </c:pt>
                <c:pt idx="15">
                  <c:v>332.5</c:v>
                </c:pt>
                <c:pt idx="16">
                  <c:v>343</c:v>
                </c:pt>
                <c:pt idx="17">
                  <c:v>353.5</c:v>
                </c:pt>
                <c:pt idx="18">
                  <c:v>364</c:v>
                </c:pt>
                <c:pt idx="19">
                  <c:v>374.5</c:v>
                </c:pt>
                <c:pt idx="20">
                  <c:v>385</c:v>
                </c:pt>
                <c:pt idx="21">
                  <c:v>395.5</c:v>
                </c:pt>
                <c:pt idx="22">
                  <c:v>406</c:v>
                </c:pt>
                <c:pt idx="23">
                  <c:v>416.5</c:v>
                </c:pt>
                <c:pt idx="24">
                  <c:v>427</c:v>
                </c:pt>
                <c:pt idx="25">
                  <c:v>437.5</c:v>
                </c:pt>
                <c:pt idx="26">
                  <c:v>448</c:v>
                </c:pt>
                <c:pt idx="27">
                  <c:v>458.5</c:v>
                </c:pt>
                <c:pt idx="28">
                  <c:v>469</c:v>
                </c:pt>
                <c:pt idx="29">
                  <c:v>479.5</c:v>
                </c:pt>
                <c:pt idx="30">
                  <c:v>490</c:v>
                </c:pt>
                <c:pt idx="31">
                  <c:v>500.5</c:v>
                </c:pt>
                <c:pt idx="32">
                  <c:v>511</c:v>
                </c:pt>
                <c:pt idx="33">
                  <c:v>521.5</c:v>
                </c:pt>
                <c:pt idx="34">
                  <c:v>532</c:v>
                </c:pt>
                <c:pt idx="35">
                  <c:v>542.5</c:v>
                </c:pt>
                <c:pt idx="36">
                  <c:v>553</c:v>
                </c:pt>
                <c:pt idx="37">
                  <c:v>563.5</c:v>
                </c:pt>
                <c:pt idx="38">
                  <c:v>574</c:v>
                </c:pt>
                <c:pt idx="39">
                  <c:v>584.5</c:v>
                </c:pt>
                <c:pt idx="40">
                  <c:v>595</c:v>
                </c:pt>
                <c:pt idx="41">
                  <c:v>605.5</c:v>
                </c:pt>
                <c:pt idx="42">
                  <c:v>616</c:v>
                </c:pt>
                <c:pt idx="43">
                  <c:v>626.5</c:v>
                </c:pt>
                <c:pt idx="44">
                  <c:v>637</c:v>
                </c:pt>
                <c:pt idx="45">
                  <c:v>647.5</c:v>
                </c:pt>
                <c:pt idx="46">
                  <c:v>658</c:v>
                </c:pt>
                <c:pt idx="47">
                  <c:v>668.5</c:v>
                </c:pt>
                <c:pt idx="48">
                  <c:v>679</c:v>
                </c:pt>
                <c:pt idx="49">
                  <c:v>689.5</c:v>
                </c:pt>
                <c:pt idx="50">
                  <c:v>700</c:v>
                </c:pt>
                <c:pt idx="51">
                  <c:v>710.5</c:v>
                </c:pt>
                <c:pt idx="52">
                  <c:v>721</c:v>
                </c:pt>
                <c:pt idx="53">
                  <c:v>731.5</c:v>
                </c:pt>
                <c:pt idx="54">
                  <c:v>742</c:v>
                </c:pt>
                <c:pt idx="55">
                  <c:v>752.5</c:v>
                </c:pt>
                <c:pt idx="56">
                  <c:v>763</c:v>
                </c:pt>
                <c:pt idx="57">
                  <c:v>773.5</c:v>
                </c:pt>
                <c:pt idx="58">
                  <c:v>784</c:v>
                </c:pt>
                <c:pt idx="59">
                  <c:v>794.5</c:v>
                </c:pt>
                <c:pt idx="60">
                  <c:v>805</c:v>
                </c:pt>
                <c:pt idx="61">
                  <c:v>815.5</c:v>
                </c:pt>
                <c:pt idx="62">
                  <c:v>826</c:v>
                </c:pt>
                <c:pt idx="63">
                  <c:v>836.5</c:v>
                </c:pt>
                <c:pt idx="64">
                  <c:v>847</c:v>
                </c:pt>
                <c:pt idx="65">
                  <c:v>857.5</c:v>
                </c:pt>
                <c:pt idx="66">
                  <c:v>868</c:v>
                </c:pt>
                <c:pt idx="67">
                  <c:v>878.5</c:v>
                </c:pt>
                <c:pt idx="68">
                  <c:v>889</c:v>
                </c:pt>
                <c:pt idx="69">
                  <c:v>899.5</c:v>
                </c:pt>
                <c:pt idx="70">
                  <c:v>910</c:v>
                </c:pt>
                <c:pt idx="71">
                  <c:v>920.5</c:v>
                </c:pt>
                <c:pt idx="72">
                  <c:v>931</c:v>
                </c:pt>
                <c:pt idx="73">
                  <c:v>941.5</c:v>
                </c:pt>
                <c:pt idx="74">
                  <c:v>952</c:v>
                </c:pt>
                <c:pt idx="75">
                  <c:v>962.5</c:v>
                </c:pt>
                <c:pt idx="76">
                  <c:v>973</c:v>
                </c:pt>
                <c:pt idx="77">
                  <c:v>983.5</c:v>
                </c:pt>
                <c:pt idx="78">
                  <c:v>994</c:v>
                </c:pt>
                <c:pt idx="79">
                  <c:v>1004.5</c:v>
                </c:pt>
                <c:pt idx="80">
                  <c:v>1015</c:v>
                </c:pt>
                <c:pt idx="81">
                  <c:v>1025.5</c:v>
                </c:pt>
                <c:pt idx="82">
                  <c:v>1036</c:v>
                </c:pt>
                <c:pt idx="83">
                  <c:v>1046.5</c:v>
                </c:pt>
                <c:pt idx="84">
                  <c:v>1057</c:v>
                </c:pt>
                <c:pt idx="85">
                  <c:v>1067.5</c:v>
                </c:pt>
                <c:pt idx="86">
                  <c:v>1078</c:v>
                </c:pt>
                <c:pt idx="87">
                  <c:v>1088.5</c:v>
                </c:pt>
                <c:pt idx="88">
                  <c:v>1099</c:v>
                </c:pt>
                <c:pt idx="89">
                  <c:v>1109.5</c:v>
                </c:pt>
                <c:pt idx="90">
                  <c:v>1120</c:v>
                </c:pt>
                <c:pt idx="91">
                  <c:v>1130.5</c:v>
                </c:pt>
                <c:pt idx="92">
                  <c:v>1141</c:v>
                </c:pt>
                <c:pt idx="93">
                  <c:v>1151.5</c:v>
                </c:pt>
                <c:pt idx="94">
                  <c:v>1162</c:v>
                </c:pt>
                <c:pt idx="95">
                  <c:v>1172.5</c:v>
                </c:pt>
                <c:pt idx="96">
                  <c:v>1183</c:v>
                </c:pt>
                <c:pt idx="97">
                  <c:v>1193.5</c:v>
                </c:pt>
                <c:pt idx="98">
                  <c:v>1204</c:v>
                </c:pt>
                <c:pt idx="99">
                  <c:v>1214.5</c:v>
                </c:pt>
                <c:pt idx="100">
                  <c:v>1225</c:v>
                </c:pt>
              </c:numCache>
            </c:numRef>
          </c:xVal>
          <c:yVal>
            <c:numRef>
              <c:f>Usage!$AO$24:$AO$124</c:f>
              <c:numCache>
                <c:formatCode>0.00</c:formatCode>
                <c:ptCount val="101"/>
                <c:pt idx="0">
                  <c:v>1.425</c:v>
                </c:pt>
                <c:pt idx="1">
                  <c:v>1.4249999999999998</c:v>
                </c:pt>
                <c:pt idx="2">
                  <c:v>1.425</c:v>
                </c:pt>
                <c:pt idx="3">
                  <c:v>1.425</c:v>
                </c:pt>
                <c:pt idx="4">
                  <c:v>1.425</c:v>
                </c:pt>
                <c:pt idx="5">
                  <c:v>1.425</c:v>
                </c:pt>
                <c:pt idx="6">
                  <c:v>1.4249999999999998</c:v>
                </c:pt>
                <c:pt idx="7">
                  <c:v>1.425</c:v>
                </c:pt>
                <c:pt idx="8">
                  <c:v>1.425</c:v>
                </c:pt>
                <c:pt idx="9">
                  <c:v>1.425</c:v>
                </c:pt>
                <c:pt idx="10">
                  <c:v>1.425</c:v>
                </c:pt>
                <c:pt idx="11">
                  <c:v>1.4249999999999998</c:v>
                </c:pt>
                <c:pt idx="12">
                  <c:v>1.425</c:v>
                </c:pt>
                <c:pt idx="13">
                  <c:v>1.425</c:v>
                </c:pt>
                <c:pt idx="14">
                  <c:v>1.425</c:v>
                </c:pt>
                <c:pt idx="15">
                  <c:v>1.425</c:v>
                </c:pt>
                <c:pt idx="16">
                  <c:v>1.425</c:v>
                </c:pt>
                <c:pt idx="17">
                  <c:v>1.425</c:v>
                </c:pt>
                <c:pt idx="18">
                  <c:v>1.425</c:v>
                </c:pt>
                <c:pt idx="19">
                  <c:v>1.425</c:v>
                </c:pt>
                <c:pt idx="20">
                  <c:v>1.425</c:v>
                </c:pt>
                <c:pt idx="21">
                  <c:v>1.425</c:v>
                </c:pt>
                <c:pt idx="22">
                  <c:v>1.4249999999999998</c:v>
                </c:pt>
                <c:pt idx="23">
                  <c:v>1.425</c:v>
                </c:pt>
                <c:pt idx="24">
                  <c:v>1.425</c:v>
                </c:pt>
                <c:pt idx="25">
                  <c:v>1.425</c:v>
                </c:pt>
                <c:pt idx="26">
                  <c:v>1.425</c:v>
                </c:pt>
                <c:pt idx="27">
                  <c:v>1.4249999999999998</c:v>
                </c:pt>
                <c:pt idx="28">
                  <c:v>1.425</c:v>
                </c:pt>
                <c:pt idx="29">
                  <c:v>1.425</c:v>
                </c:pt>
                <c:pt idx="30">
                  <c:v>1.425</c:v>
                </c:pt>
                <c:pt idx="31">
                  <c:v>1.425</c:v>
                </c:pt>
                <c:pt idx="32">
                  <c:v>1.4249999999999998</c:v>
                </c:pt>
                <c:pt idx="33">
                  <c:v>1.425</c:v>
                </c:pt>
                <c:pt idx="34">
                  <c:v>1.425</c:v>
                </c:pt>
                <c:pt idx="35">
                  <c:v>1.425</c:v>
                </c:pt>
                <c:pt idx="36">
                  <c:v>1.425</c:v>
                </c:pt>
                <c:pt idx="37">
                  <c:v>1.4249999999999998</c:v>
                </c:pt>
                <c:pt idx="38">
                  <c:v>1.425</c:v>
                </c:pt>
                <c:pt idx="39">
                  <c:v>1.425</c:v>
                </c:pt>
                <c:pt idx="40">
                  <c:v>1.425</c:v>
                </c:pt>
                <c:pt idx="41">
                  <c:v>1.4277958711808423</c:v>
                </c:pt>
                <c:pt idx="42">
                  <c:v>1.4329948051948052</c:v>
                </c:pt>
                <c:pt idx="43">
                  <c:v>1.438019473264166</c:v>
                </c:pt>
                <c:pt idx="44">
                  <c:v>1.4428784929356357</c:v>
                </c:pt>
                <c:pt idx="45">
                  <c:v>1.4475799227799229</c:v>
                </c:pt>
                <c:pt idx="46">
                  <c:v>1.4521313069908814</c:v>
                </c:pt>
                <c:pt idx="47">
                  <c:v>1.4565397157816005</c:v>
                </c:pt>
                <c:pt idx="48">
                  <c:v>1.4608117820324007</c:v>
                </c:pt>
                <c:pt idx="49">
                  <c:v>1.4649537345902828</c:v>
                </c:pt>
                <c:pt idx="50">
                  <c:v>1.4689714285714286</c:v>
                </c:pt>
                <c:pt idx="51">
                  <c:v>1.4728703729767769</c:v>
                </c:pt>
                <c:pt idx="52">
                  <c:v>1.4766557558945907</c:v>
                </c:pt>
                <c:pt idx="53">
                  <c:v>1.4803324675324676</c:v>
                </c:pt>
                <c:pt idx="54">
                  <c:v>1.4839051212938006</c:v>
                </c:pt>
                <c:pt idx="55">
                  <c:v>1.4873780730897008</c:v>
                </c:pt>
                <c:pt idx="56">
                  <c:v>1.4907554390563564</c:v>
                </c:pt>
                <c:pt idx="57">
                  <c:v>1.4940411118293473</c:v>
                </c:pt>
                <c:pt idx="58">
                  <c:v>1.4972387755102041</c:v>
                </c:pt>
                <c:pt idx="59">
                  <c:v>1.5003519194461927</c:v>
                </c:pt>
                <c:pt idx="60">
                  <c:v>1.503383850931677</c:v>
                </c:pt>
                <c:pt idx="61">
                  <c:v>1.5063377069282649</c:v>
                </c:pt>
                <c:pt idx="62">
                  <c:v>1.5092164648910411</c:v>
                </c:pt>
                <c:pt idx="63">
                  <c:v>1.512022952779438</c:v>
                </c:pt>
                <c:pt idx="64">
                  <c:v>1.5147598583234947</c:v>
                </c:pt>
                <c:pt idx="65">
                  <c:v>1.5174297376093293</c:v>
                </c:pt>
                <c:pt idx="66">
                  <c:v>1.5200350230414748</c:v>
                </c:pt>
                <c:pt idx="67">
                  <c:v>1.5225780307342061</c:v>
                </c:pt>
                <c:pt idx="68">
                  <c:v>1.5250609673790776</c:v>
                </c:pt>
                <c:pt idx="69">
                  <c:v>1.5274859366314619</c:v>
                </c:pt>
                <c:pt idx="70">
                  <c:v>1.5298549450549452</c:v>
                </c:pt>
                <c:pt idx="71">
                  <c:v>1.5321699076588811</c:v>
                </c:pt>
                <c:pt idx="72">
                  <c:v>1.5344326530612242</c:v>
                </c:pt>
                <c:pt idx="73">
                  <c:v>1.5366449283058949</c:v>
                </c:pt>
                <c:pt idx="74">
                  <c:v>1.5388084033613445</c:v>
                </c:pt>
                <c:pt idx="75">
                  <c:v>1.5409246753246753</c:v>
                </c:pt>
                <c:pt idx="76">
                  <c:v>1.5429952723535458</c:v>
                </c:pt>
                <c:pt idx="77">
                  <c:v>1.5450216573462126</c:v>
                </c:pt>
                <c:pt idx="78">
                  <c:v>1.5470052313883298</c:v>
                </c:pt>
                <c:pt idx="79">
                  <c:v>1.548947336983574</c:v>
                </c:pt>
                <c:pt idx="80">
                  <c:v>1.5508492610837439</c:v>
                </c:pt>
                <c:pt idx="81">
                  <c:v>1.5527122379327156</c:v>
                </c:pt>
                <c:pt idx="82">
                  <c:v>1.5545374517374517</c:v>
                </c:pt>
                <c:pt idx="83">
                  <c:v>1.5563260391782132</c:v>
                </c:pt>
                <c:pt idx="84">
                  <c:v>1.558079091769158</c:v>
                </c:pt>
                <c:pt idx="85">
                  <c:v>1.5597976580796251</c:v>
                </c:pt>
                <c:pt idx="86">
                  <c:v>1.5614827458256029</c:v>
                </c:pt>
                <c:pt idx="87">
                  <c:v>1.5631353238401471</c:v>
                </c:pt>
                <c:pt idx="88">
                  <c:v>1.5647563239308462</c:v>
                </c:pt>
                <c:pt idx="89">
                  <c:v>1.5663466426318162</c:v>
                </c:pt>
                <c:pt idx="90">
                  <c:v>1.5679071428571429</c:v>
                </c:pt>
                <c:pt idx="91">
                  <c:v>1.5694386554621849</c:v>
                </c:pt>
                <c:pt idx="92">
                  <c:v>1.5709419807186678</c:v>
                </c:pt>
                <c:pt idx="93">
                  <c:v>1.5724178897090753</c:v>
                </c:pt>
                <c:pt idx="94">
                  <c:v>1.5738671256454388</c:v>
                </c:pt>
                <c:pt idx="95">
                  <c:v>1.5752904051172707</c:v>
                </c:pt>
                <c:pt idx="96">
                  <c:v>1.5766884192730348</c:v>
                </c:pt>
                <c:pt idx="97">
                  <c:v>1.5780618349392543</c:v>
                </c:pt>
                <c:pt idx="98">
                  <c:v>1.5794112956810631</c:v>
                </c:pt>
                <c:pt idx="99">
                  <c:v>1.5807374228077398</c:v>
                </c:pt>
                <c:pt idx="100">
                  <c:v>1.5820408163265307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Usage!$H$22</c:f>
              <c:strCache>
                <c:ptCount val="1"/>
                <c:pt idx="0">
                  <c:v>20% Lower</c:v>
                </c:pt>
              </c:strCache>
            </c:strRef>
          </c:tx>
          <c:marker>
            <c:symbol val="none"/>
          </c:marker>
          <c:xVal>
            <c:numRef>
              <c:f>Usage!$I$22:$I$23</c:f>
              <c:numCache>
                <c:formatCode>#,##0</c:formatCode>
                <c:ptCount val="2"/>
                <c:pt idx="0">
                  <c:v>560</c:v>
                </c:pt>
                <c:pt idx="1">
                  <c:v>560</c:v>
                </c:pt>
              </c:numCache>
            </c:numRef>
          </c:xVal>
          <c:yVal>
            <c:numRef>
              <c:f>Usage!$J$22:$J$23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1.0688640624999999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Usage!$AQ$14</c:f>
              <c:strCache>
                <c:ptCount val="1"/>
                <c:pt idx="0">
                  <c:v>NMB/PE - Domestic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Usage!$AQ$24:$AQ$124</c:f>
              <c:numCache>
                <c:formatCode>#,##0</c:formatCode>
                <c:ptCount val="101"/>
                <c:pt idx="0">
                  <c:v>175</c:v>
                </c:pt>
                <c:pt idx="1">
                  <c:v>185.5</c:v>
                </c:pt>
                <c:pt idx="2">
                  <c:v>196</c:v>
                </c:pt>
                <c:pt idx="3">
                  <c:v>206.5</c:v>
                </c:pt>
                <c:pt idx="4">
                  <c:v>217</c:v>
                </c:pt>
                <c:pt idx="5">
                  <c:v>227.5</c:v>
                </c:pt>
                <c:pt idx="6">
                  <c:v>238</c:v>
                </c:pt>
                <c:pt idx="7">
                  <c:v>248.5</c:v>
                </c:pt>
                <c:pt idx="8">
                  <c:v>259</c:v>
                </c:pt>
                <c:pt idx="9">
                  <c:v>269.5</c:v>
                </c:pt>
                <c:pt idx="10">
                  <c:v>280</c:v>
                </c:pt>
                <c:pt idx="11">
                  <c:v>290.5</c:v>
                </c:pt>
                <c:pt idx="12">
                  <c:v>301</c:v>
                </c:pt>
                <c:pt idx="13">
                  <c:v>311.5</c:v>
                </c:pt>
                <c:pt idx="14">
                  <c:v>322</c:v>
                </c:pt>
                <c:pt idx="15">
                  <c:v>332.5</c:v>
                </c:pt>
                <c:pt idx="16">
                  <c:v>343</c:v>
                </c:pt>
                <c:pt idx="17">
                  <c:v>353.5</c:v>
                </c:pt>
                <c:pt idx="18">
                  <c:v>364</c:v>
                </c:pt>
                <c:pt idx="19">
                  <c:v>374.5</c:v>
                </c:pt>
                <c:pt idx="20">
                  <c:v>385</c:v>
                </c:pt>
                <c:pt idx="21">
                  <c:v>395.5</c:v>
                </c:pt>
                <c:pt idx="22">
                  <c:v>406</c:v>
                </c:pt>
                <c:pt idx="23">
                  <c:v>416.5</c:v>
                </c:pt>
                <c:pt idx="24">
                  <c:v>427</c:v>
                </c:pt>
                <c:pt idx="25">
                  <c:v>437.5</c:v>
                </c:pt>
                <c:pt idx="26">
                  <c:v>448</c:v>
                </c:pt>
                <c:pt idx="27">
                  <c:v>458.5</c:v>
                </c:pt>
                <c:pt idx="28">
                  <c:v>469</c:v>
                </c:pt>
                <c:pt idx="29">
                  <c:v>479.5</c:v>
                </c:pt>
                <c:pt idx="30">
                  <c:v>490</c:v>
                </c:pt>
                <c:pt idx="31">
                  <c:v>500.5</c:v>
                </c:pt>
                <c:pt idx="32">
                  <c:v>511</c:v>
                </c:pt>
                <c:pt idx="33">
                  <c:v>521.5</c:v>
                </c:pt>
                <c:pt idx="34">
                  <c:v>532</c:v>
                </c:pt>
                <c:pt idx="35">
                  <c:v>542.5</c:v>
                </c:pt>
                <c:pt idx="36">
                  <c:v>553</c:v>
                </c:pt>
                <c:pt idx="37">
                  <c:v>563.5</c:v>
                </c:pt>
                <c:pt idx="38">
                  <c:v>574</c:v>
                </c:pt>
                <c:pt idx="39">
                  <c:v>584.5</c:v>
                </c:pt>
                <c:pt idx="40">
                  <c:v>595</c:v>
                </c:pt>
                <c:pt idx="41">
                  <c:v>605.5</c:v>
                </c:pt>
                <c:pt idx="42">
                  <c:v>616</c:v>
                </c:pt>
                <c:pt idx="43">
                  <c:v>626.5</c:v>
                </c:pt>
                <c:pt idx="44">
                  <c:v>637</c:v>
                </c:pt>
                <c:pt idx="45">
                  <c:v>647.5</c:v>
                </c:pt>
                <c:pt idx="46">
                  <c:v>658</c:v>
                </c:pt>
                <c:pt idx="47">
                  <c:v>668.5</c:v>
                </c:pt>
                <c:pt idx="48">
                  <c:v>679</c:v>
                </c:pt>
                <c:pt idx="49">
                  <c:v>689.5</c:v>
                </c:pt>
                <c:pt idx="50">
                  <c:v>700</c:v>
                </c:pt>
                <c:pt idx="51">
                  <c:v>710.5</c:v>
                </c:pt>
                <c:pt idx="52">
                  <c:v>721</c:v>
                </c:pt>
                <c:pt idx="53">
                  <c:v>731.5</c:v>
                </c:pt>
                <c:pt idx="54">
                  <c:v>742</c:v>
                </c:pt>
                <c:pt idx="55">
                  <c:v>752.5</c:v>
                </c:pt>
                <c:pt idx="56">
                  <c:v>763</c:v>
                </c:pt>
                <c:pt idx="57">
                  <c:v>773.5</c:v>
                </c:pt>
                <c:pt idx="58">
                  <c:v>784</c:v>
                </c:pt>
                <c:pt idx="59">
                  <c:v>794.5</c:v>
                </c:pt>
                <c:pt idx="60">
                  <c:v>805</c:v>
                </c:pt>
                <c:pt idx="61">
                  <c:v>815.5</c:v>
                </c:pt>
                <c:pt idx="62">
                  <c:v>826</c:v>
                </c:pt>
                <c:pt idx="63">
                  <c:v>836.5</c:v>
                </c:pt>
                <c:pt idx="64">
                  <c:v>847</c:v>
                </c:pt>
                <c:pt idx="65">
                  <c:v>857.5</c:v>
                </c:pt>
                <c:pt idx="66">
                  <c:v>868</c:v>
                </c:pt>
                <c:pt idx="67">
                  <c:v>878.5</c:v>
                </c:pt>
                <c:pt idx="68">
                  <c:v>889</c:v>
                </c:pt>
                <c:pt idx="69">
                  <c:v>899.5</c:v>
                </c:pt>
                <c:pt idx="70">
                  <c:v>910</c:v>
                </c:pt>
                <c:pt idx="71">
                  <c:v>920.5</c:v>
                </c:pt>
                <c:pt idx="72">
                  <c:v>931</c:v>
                </c:pt>
                <c:pt idx="73">
                  <c:v>941.5</c:v>
                </c:pt>
                <c:pt idx="74">
                  <c:v>952</c:v>
                </c:pt>
                <c:pt idx="75">
                  <c:v>962.5</c:v>
                </c:pt>
                <c:pt idx="76">
                  <c:v>973</c:v>
                </c:pt>
                <c:pt idx="77">
                  <c:v>983.5</c:v>
                </c:pt>
                <c:pt idx="78">
                  <c:v>994</c:v>
                </c:pt>
                <c:pt idx="79">
                  <c:v>1004.5</c:v>
                </c:pt>
                <c:pt idx="80">
                  <c:v>1015</c:v>
                </c:pt>
                <c:pt idx="81">
                  <c:v>1025.5</c:v>
                </c:pt>
                <c:pt idx="82">
                  <c:v>1036</c:v>
                </c:pt>
                <c:pt idx="83">
                  <c:v>1046.5</c:v>
                </c:pt>
                <c:pt idx="84">
                  <c:v>1057</c:v>
                </c:pt>
                <c:pt idx="85">
                  <c:v>1067.5</c:v>
                </c:pt>
                <c:pt idx="86">
                  <c:v>1078</c:v>
                </c:pt>
                <c:pt idx="87">
                  <c:v>1088.5</c:v>
                </c:pt>
                <c:pt idx="88">
                  <c:v>1099</c:v>
                </c:pt>
                <c:pt idx="89">
                  <c:v>1109.5</c:v>
                </c:pt>
                <c:pt idx="90">
                  <c:v>1120</c:v>
                </c:pt>
                <c:pt idx="91">
                  <c:v>1130.5</c:v>
                </c:pt>
                <c:pt idx="92">
                  <c:v>1141</c:v>
                </c:pt>
                <c:pt idx="93">
                  <c:v>1151.5</c:v>
                </c:pt>
                <c:pt idx="94">
                  <c:v>1162</c:v>
                </c:pt>
                <c:pt idx="95">
                  <c:v>1172.5</c:v>
                </c:pt>
                <c:pt idx="96">
                  <c:v>1183</c:v>
                </c:pt>
                <c:pt idx="97">
                  <c:v>1193.5</c:v>
                </c:pt>
                <c:pt idx="98">
                  <c:v>1204</c:v>
                </c:pt>
                <c:pt idx="99">
                  <c:v>1214.5</c:v>
                </c:pt>
                <c:pt idx="100">
                  <c:v>1225</c:v>
                </c:pt>
              </c:numCache>
            </c:numRef>
          </c:xVal>
          <c:yVal>
            <c:numRef>
              <c:f>Usage!$BC$24:$BC$124</c:f>
              <c:numCache>
                <c:formatCode>0.00</c:formatCode>
                <c:ptCount val="101"/>
                <c:pt idx="0">
                  <c:v>1.1137799999999995</c:v>
                </c:pt>
                <c:pt idx="1">
                  <c:v>1.1137799999999998</c:v>
                </c:pt>
                <c:pt idx="2">
                  <c:v>1.1137799999999998</c:v>
                </c:pt>
                <c:pt idx="3">
                  <c:v>1.1137799999999998</c:v>
                </c:pt>
                <c:pt idx="4">
                  <c:v>1.1137799999999998</c:v>
                </c:pt>
                <c:pt idx="5">
                  <c:v>1.1137799999999998</c:v>
                </c:pt>
                <c:pt idx="6">
                  <c:v>1.1137799999999998</c:v>
                </c:pt>
                <c:pt idx="7">
                  <c:v>1.1137799999999998</c:v>
                </c:pt>
                <c:pt idx="8">
                  <c:v>1.1137799999999995</c:v>
                </c:pt>
                <c:pt idx="9">
                  <c:v>1.1137799999999998</c:v>
                </c:pt>
                <c:pt idx="10">
                  <c:v>1.1137799999999995</c:v>
                </c:pt>
                <c:pt idx="11">
                  <c:v>1.1137799999999995</c:v>
                </c:pt>
                <c:pt idx="12">
                  <c:v>1.1137799999999998</c:v>
                </c:pt>
                <c:pt idx="13">
                  <c:v>1.1137799999999998</c:v>
                </c:pt>
                <c:pt idx="14">
                  <c:v>1.1137799999999998</c:v>
                </c:pt>
                <c:pt idx="15">
                  <c:v>1.1137799999999998</c:v>
                </c:pt>
                <c:pt idx="16">
                  <c:v>1.1137799999999998</c:v>
                </c:pt>
                <c:pt idx="17">
                  <c:v>1.115916653465346</c:v>
                </c:pt>
                <c:pt idx="18">
                  <c:v>1.1220800769230765</c:v>
                </c:pt>
                <c:pt idx="19">
                  <c:v>1.1278978878504669</c:v>
                </c:pt>
                <c:pt idx="20">
                  <c:v>1.1333983636363634</c:v>
                </c:pt>
                <c:pt idx="21">
                  <c:v>1.1386067787610616</c:v>
                </c:pt>
                <c:pt idx="22">
                  <c:v>1.1435457931034478</c:v>
                </c:pt>
                <c:pt idx="23">
                  <c:v>1.1482357815126047</c:v>
                </c:pt>
                <c:pt idx="24">
                  <c:v>1.152695114754098</c:v>
                </c:pt>
                <c:pt idx="25">
                  <c:v>1.1569403999999996</c:v>
                </c:pt>
                <c:pt idx="26">
                  <c:v>1.1609866874999997</c:v>
                </c:pt>
                <c:pt idx="27">
                  <c:v>1.1648476488549615</c:v>
                </c:pt>
                <c:pt idx="28">
                  <c:v>1.1685357313432831</c:v>
                </c:pt>
                <c:pt idx="29">
                  <c:v>1.1720622919708028</c:v>
                </c:pt>
                <c:pt idx="30">
                  <c:v>1.175437714285714</c:v>
                </c:pt>
                <c:pt idx="31">
                  <c:v>1.1786715104895102</c:v>
                </c:pt>
                <c:pt idx="32">
                  <c:v>1.1817724109589038</c:v>
                </c:pt>
                <c:pt idx="33">
                  <c:v>1.1847484429530197</c:v>
                </c:pt>
                <c:pt idx="34">
                  <c:v>1.1876069999999999</c:v>
                </c:pt>
                <c:pt idx="35">
                  <c:v>1.1903549032258061</c:v>
                </c:pt>
                <c:pt idx="36">
                  <c:v>1.1929984556962021</c:v>
                </c:pt>
                <c:pt idx="37">
                  <c:v>1.1955434906832294</c:v>
                </c:pt>
                <c:pt idx="38">
                  <c:v>1.197995414634146</c:v>
                </c:pt>
                <c:pt idx="39">
                  <c:v>1.2003592455089818</c:v>
                </c:pt>
                <c:pt idx="40">
                  <c:v>1.2026396470588232</c:v>
                </c:pt>
                <c:pt idx="41">
                  <c:v>1.2061218827415356</c:v>
                </c:pt>
                <c:pt idx="42">
                  <c:v>1.2106300324675321</c:v>
                </c:pt>
                <c:pt idx="43">
                  <c:v>1.214987071029529</c:v>
                </c:pt>
                <c:pt idx="44">
                  <c:v>1.2192004709576136</c:v>
                </c:pt>
                <c:pt idx="45">
                  <c:v>1.22327722007722</c:v>
                </c:pt>
                <c:pt idx="46">
                  <c:v>1.2272238601823706</c:v>
                </c:pt>
                <c:pt idx="47">
                  <c:v>1.2310465220643227</c:v>
                </c:pt>
                <c:pt idx="48">
                  <c:v>1.2347509572901323</c:v>
                </c:pt>
                <c:pt idx="49">
                  <c:v>1.2383425670775923</c:v>
                </c:pt>
                <c:pt idx="50">
                  <c:v>1.2418264285714284</c:v>
                </c:pt>
                <c:pt idx="51">
                  <c:v>1.2452073187895847</c:v>
                </c:pt>
                <c:pt idx="52">
                  <c:v>1.2484897364771148</c:v>
                </c:pt>
                <c:pt idx="53">
                  <c:v>1.2516779220779217</c:v>
                </c:pt>
                <c:pt idx="54">
                  <c:v>1.2547758760107814</c:v>
                </c:pt>
                <c:pt idx="55">
                  <c:v>1.2577873754152822</c:v>
                </c:pt>
                <c:pt idx="56">
                  <c:v>1.2607159895150719</c:v>
                </c:pt>
                <c:pt idx="57">
                  <c:v>1.2635650937297993</c:v>
                </c:pt>
                <c:pt idx="58">
                  <c:v>1.2663378826530609</c:v>
                </c:pt>
                <c:pt idx="59">
                  <c:v>1.2690373820012584</c:v>
                </c:pt>
                <c:pt idx="60">
                  <c:v>1.271666459627329</c:v>
                </c:pt>
                <c:pt idx="61">
                  <c:v>1.2742278356836294</c:v>
                </c:pt>
                <c:pt idx="62">
                  <c:v>1.276724092009685</c:v>
                </c:pt>
                <c:pt idx="63">
                  <c:v>1.2791576808129106</c:v>
                </c:pt>
                <c:pt idx="64">
                  <c:v>1.2815309327036597</c:v>
                </c:pt>
                <c:pt idx="65">
                  <c:v>1.2838460641399414</c:v>
                </c:pt>
                <c:pt idx="66">
                  <c:v>1.286105184331797</c:v>
                </c:pt>
                <c:pt idx="67">
                  <c:v>1.2883103016505404</c:v>
                </c:pt>
                <c:pt idx="68">
                  <c:v>1.2904633295838019</c:v>
                </c:pt>
                <c:pt idx="69">
                  <c:v>1.2925660922734852</c:v>
                </c:pt>
                <c:pt idx="70">
                  <c:v>1.2946203296703296</c:v>
                </c:pt>
                <c:pt idx="71">
                  <c:v>1.2966277023356869</c:v>
                </c:pt>
                <c:pt idx="72">
                  <c:v>1.2985897959183672</c:v>
                </c:pt>
                <c:pt idx="73">
                  <c:v>1.3005081253319168</c:v>
                </c:pt>
                <c:pt idx="74">
                  <c:v>1.3026004033613443</c:v>
                </c:pt>
                <c:pt idx="75">
                  <c:v>1.3055561298701295</c:v>
                </c:pt>
                <c:pt idx="76">
                  <c:v>1.3084480637204519</c:v>
                </c:pt>
                <c:pt idx="77">
                  <c:v>1.3112782480935432</c:v>
                </c:pt>
                <c:pt idx="78">
                  <c:v>1.3140486398390341</c:v>
                </c:pt>
                <c:pt idx="79">
                  <c:v>1.3167611139870581</c:v>
                </c:pt>
                <c:pt idx="80">
                  <c:v>1.3194174679802955</c:v>
                </c:pt>
                <c:pt idx="81">
                  <c:v>1.3220194256460263</c:v>
                </c:pt>
                <c:pt idx="82">
                  <c:v>1.3245686409266408</c:v>
                </c:pt>
                <c:pt idx="83">
                  <c:v>1.3270667013855708</c:v>
                </c:pt>
                <c:pt idx="84">
                  <c:v>1.3295151315042573</c:v>
                </c:pt>
                <c:pt idx="85">
                  <c:v>1.3319153957845433</c:v>
                </c:pt>
                <c:pt idx="86">
                  <c:v>1.3342689016697589</c:v>
                </c:pt>
                <c:pt idx="87">
                  <c:v>1.3365770022967387</c:v>
                </c:pt>
                <c:pt idx="88">
                  <c:v>1.3388409990900818</c:v>
                </c:pt>
                <c:pt idx="89">
                  <c:v>1.3410621442091033</c:v>
                </c:pt>
                <c:pt idx="90">
                  <c:v>1.343241642857143</c:v>
                </c:pt>
                <c:pt idx="91">
                  <c:v>1.345380655462185</c:v>
                </c:pt>
                <c:pt idx="92">
                  <c:v>1.3474802997370727</c:v>
                </c:pt>
                <c:pt idx="93">
                  <c:v>1.3495416526270081</c:v>
                </c:pt>
                <c:pt idx="94">
                  <c:v>1.3515657521514628</c:v>
                </c:pt>
                <c:pt idx="95">
                  <c:v>1.3535535991471215</c:v>
                </c:pt>
                <c:pt idx="96">
                  <c:v>1.3555061589180051</c:v>
                </c:pt>
                <c:pt idx="97">
                  <c:v>1.3574243627984919</c:v>
                </c:pt>
                <c:pt idx="98">
                  <c:v>1.3593091096345513</c:v>
                </c:pt>
                <c:pt idx="99">
                  <c:v>1.361161267188143</c:v>
                </c:pt>
                <c:pt idx="100">
                  <c:v>1.3629816734693876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Usage!$K$22</c:f>
              <c:strCache>
                <c:ptCount val="1"/>
                <c:pt idx="0">
                  <c:v>20% Higher</c:v>
                </c:pt>
              </c:strCache>
            </c:strRef>
          </c:tx>
          <c:marker>
            <c:symbol val="none"/>
          </c:marker>
          <c:xVal>
            <c:numRef>
              <c:f>Usage!$L$22:$L$23</c:f>
              <c:numCache>
                <c:formatCode>#,##0</c:formatCode>
                <c:ptCount val="2"/>
                <c:pt idx="0">
                  <c:v>840</c:v>
                </c:pt>
                <c:pt idx="1">
                  <c:v>840</c:v>
                </c:pt>
              </c:numCache>
            </c:numRef>
          </c:xVal>
          <c:yVal>
            <c:numRef>
              <c:f>Usage!$M$22:$M$23</c:f>
              <c:numCache>
                <c:formatCode>0.00</c:formatCode>
                <c:ptCount val="2"/>
                <c:pt idx="0" formatCode="#,##0">
                  <c:v>0</c:v>
                </c:pt>
                <c:pt idx="1">
                  <c:v>1.1870474702380953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72128"/>
        <c:axId val="99873280"/>
      </c:scatterChart>
      <c:valAx>
        <c:axId val="99872128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kWh (units)</a:t>
                </a:r>
                <a:r>
                  <a:rPr lang="en-GB" baseline="0"/>
                  <a:t> per month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99873280"/>
        <c:crosses val="autoZero"/>
        <c:crossBetween val="midCat"/>
      </c:valAx>
      <c:valAx>
        <c:axId val="998732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Cost per unit (R)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crossAx val="99872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27283895996577"/>
          <c:y val="0.52228743581689352"/>
          <c:w val="0.37462512477558674"/>
          <c:h val="0.28330959539363076"/>
        </c:manualLayout>
      </c:layout>
      <c:overlay val="1"/>
      <c:spPr>
        <a:solidFill>
          <a:schemeClr val="bg1"/>
        </a:solidFill>
      </c:spPr>
    </c:legend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35188</xdr:rowOff>
    </xdr:from>
    <xdr:to>
      <xdr:col>13</xdr:col>
      <xdr:colOff>0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136071</xdr:colOff>
      <xdr:row>0</xdr:row>
      <xdr:rowOff>27216</xdr:rowOff>
    </xdr:from>
    <xdr:to>
      <xdr:col>6</xdr:col>
      <xdr:colOff>653143</xdr:colOff>
      <xdr:row>6</xdr:row>
      <xdr:rowOff>46637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7216"/>
          <a:ext cx="4340679" cy="1094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skom.ensight-cdn.com/content/Homepower_tariff_brochure_internet_July2013.pdf" TargetMode="External"/><Relationship Id="rId13" Type="http://schemas.openxmlformats.org/officeDocument/2006/relationships/hyperlink" Target="http://www.ekurhuleni.gov.za/residents/customer-information/tariffs/doc_download/675-schedule-02-electricity-supply" TargetMode="External"/><Relationship Id="rId18" Type="http://schemas.openxmlformats.org/officeDocument/2006/relationships/hyperlink" Target="http://www.buffalocity.gov.za/municipality/keydocs/tariffbook_201213.pdf" TargetMode="External"/><Relationship Id="rId3" Type="http://schemas.openxmlformats.org/officeDocument/2006/relationships/hyperlink" Target="http://www.capetown.gov.za/en/electricity/Pages/ElectricityTariffs.aspx" TargetMode="External"/><Relationship Id="rId21" Type="http://schemas.openxmlformats.org/officeDocument/2006/relationships/hyperlink" Target="http://www.joburg.org.za/images/stories/2013/July/cp%201314fy%20tariffs%20-%20annexure%20a.pdf" TargetMode="External"/><Relationship Id="rId7" Type="http://schemas.openxmlformats.org/officeDocument/2006/relationships/hyperlink" Target="http://eskom.ensight-cdn.com/content/Homepower_tariff_brochure_internet_July2013.pdf" TargetMode="External"/><Relationship Id="rId12" Type="http://schemas.openxmlformats.org/officeDocument/2006/relationships/hyperlink" Target="http://www.tshwane.gov.za/AboutTshwane/CityManagement/CityDepartments/Financial%20Services/Financial%20Documents/Tshwane%20Budget/Tshwane%20Budget%2020122103/Electricity%20Tariffs%20Part%20I_2013-14%20NERSA%20APPROVED.pdf" TargetMode="External"/><Relationship Id="rId17" Type="http://schemas.openxmlformats.org/officeDocument/2006/relationships/hyperlink" Target="http://www.buffalocity.gov.za/municipality/keydocs/tariffbook_201213.pdf" TargetMode="External"/><Relationship Id="rId2" Type="http://schemas.openxmlformats.org/officeDocument/2006/relationships/hyperlink" Target="http://www.capetown.gov.za/en/electricity/Pages/ElectricityTariffs.aspx" TargetMode="External"/><Relationship Id="rId16" Type="http://schemas.openxmlformats.org/officeDocument/2006/relationships/hyperlink" Target="http://www.nelsonmandelabay.gov.za/Content.aspx?objID=429" TargetMode="External"/><Relationship Id="rId20" Type="http://schemas.openxmlformats.org/officeDocument/2006/relationships/hyperlink" Target="http://www.buffalocity.gov.za/municipality/keydocs/tariffbook_201213.pdf" TargetMode="External"/><Relationship Id="rId1" Type="http://schemas.openxmlformats.org/officeDocument/2006/relationships/hyperlink" Target="http://www.capetown.gov.za/en/electricity/Pages/ElectricityTariffs.aspx" TargetMode="External"/><Relationship Id="rId6" Type="http://schemas.openxmlformats.org/officeDocument/2006/relationships/hyperlink" Target="http://eskom.ensight-cdn.com/content/Homepower_tariff_brochure_internet_July2013.pdf" TargetMode="External"/><Relationship Id="rId11" Type="http://schemas.openxmlformats.org/officeDocument/2006/relationships/hyperlink" Target="http://www.tshwane.gov.za/AboutTshwane/CityManagement/CityDepartments/Financial%20Services/Financial%20Documents/Tshwane%20Budget/Tshwane%20Budget%2020122103/Electricity%20Tariffs%20Part%20I_2013-14%20NERSA%20APPROVED.pdf" TargetMode="External"/><Relationship Id="rId5" Type="http://schemas.openxmlformats.org/officeDocument/2006/relationships/hyperlink" Target="http://eskom.ensight-cdn.com/content/Homelight%20brochure%20Final%20Connect%20Template~1.pdf" TargetMode="External"/><Relationship Id="rId15" Type="http://schemas.openxmlformats.org/officeDocument/2006/relationships/hyperlink" Target="http://www.nelsonmandelabay.gov.za/Content.aspx?objID=429" TargetMode="External"/><Relationship Id="rId10" Type="http://schemas.openxmlformats.org/officeDocument/2006/relationships/hyperlink" Target="http://www.tshwane.gov.za/AboutTshwane/CityManagement/CityDepartments/Financial%20Services/Financial%20Documents/Tshwane%20Budget/Tshwane%20Budget%2020122103/Electricity%20Tariffs%20Part%20I_2013-14%20NERSA%20APPROVED.pdf" TargetMode="External"/><Relationship Id="rId19" Type="http://schemas.openxmlformats.org/officeDocument/2006/relationships/hyperlink" Target="http://www.buffalocity.gov.za/municipality/keydocs/tariffbook_201213.pdf" TargetMode="External"/><Relationship Id="rId4" Type="http://schemas.openxmlformats.org/officeDocument/2006/relationships/hyperlink" Target="http://eskom.ensight-cdn.com/content/Homelight%20brochure%20Final%20Connect%20Template~1.pdf" TargetMode="External"/><Relationship Id="rId9" Type="http://schemas.openxmlformats.org/officeDocument/2006/relationships/hyperlink" Target="http://eskom.ensight-cdn.com/content/Homepower_tariff_brochure_internet_July2013.pdf" TargetMode="External"/><Relationship Id="rId14" Type="http://schemas.openxmlformats.org/officeDocument/2006/relationships/hyperlink" Target="http://www.ekurhuleni.gov.za/residents/customer-information/tariffs/doc_download/675-schedule-02-electricity-su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4"/>
  <sheetViews>
    <sheetView tabSelected="1" zoomScale="70" zoomScaleNormal="70" workbookViewId="0">
      <selection activeCell="L4" sqref="L4"/>
    </sheetView>
  </sheetViews>
  <sheetFormatPr defaultColWidth="0" defaultRowHeight="15" zeroHeight="1" x14ac:dyDescent="0.25"/>
  <cols>
    <col min="1" max="1" width="5.5703125" customWidth="1"/>
    <col min="2" max="2" width="10.140625" customWidth="1"/>
    <col min="3" max="3" width="10.5703125" customWidth="1"/>
    <col min="4" max="4" width="10.140625" customWidth="1"/>
    <col min="5" max="5" width="10.5703125" customWidth="1"/>
    <col min="6" max="6" width="10.140625" customWidth="1"/>
    <col min="7" max="7" width="10.5703125" customWidth="1"/>
    <col min="8" max="8" width="10.140625" customWidth="1"/>
    <col min="9" max="10" width="10.5703125" customWidth="1"/>
    <col min="11" max="11" width="10.140625" customWidth="1"/>
    <col min="12" max="12" width="12" customWidth="1"/>
    <col min="13" max="13" width="14.42578125" customWidth="1"/>
    <col min="14" max="14" width="1.28515625" customWidth="1"/>
    <col min="15" max="27" width="9.140625" hidden="1"/>
    <col min="28" max="28" width="4.42578125" hidden="1"/>
    <col min="29" max="41" width="9.140625" hidden="1"/>
    <col min="42" max="42" width="4.7109375" hidden="1"/>
    <col min="43" max="16384" width="9.140625" hidden="1"/>
  </cols>
  <sheetData>
    <row r="1" spans="1:55" ht="5.25" customHeight="1" x14ac:dyDescent="0.25"/>
    <row r="2" spans="1:55" ht="15.75" thickBot="1" x14ac:dyDescent="0.3">
      <c r="E2" s="35"/>
      <c r="H2" s="4" t="s">
        <v>138</v>
      </c>
    </row>
    <row r="3" spans="1:55" ht="16.5" thickTop="1" thickBot="1" x14ac:dyDescent="0.3">
      <c r="E3" s="35"/>
      <c r="H3" s="4" t="s">
        <v>105</v>
      </c>
      <c r="J3" s="50" t="s">
        <v>42</v>
      </c>
      <c r="K3" s="50"/>
      <c r="L3" s="50"/>
      <c r="M3" s="90" t="s">
        <v>141</v>
      </c>
    </row>
    <row r="4" spans="1:55" ht="15.75" thickTop="1" x14ac:dyDescent="0.25">
      <c r="E4" s="35"/>
      <c r="H4" s="4" t="s">
        <v>106</v>
      </c>
      <c r="L4" s="51">
        <v>700</v>
      </c>
      <c r="M4" s="91"/>
    </row>
    <row r="5" spans="1:55" x14ac:dyDescent="0.25">
      <c r="E5" s="35"/>
      <c r="H5" s="4" t="s">
        <v>110</v>
      </c>
      <c r="L5" s="52" t="s">
        <v>101</v>
      </c>
      <c r="M5" s="91"/>
    </row>
    <row r="6" spans="1:55" ht="15.75" customHeight="1" x14ac:dyDescent="0.25">
      <c r="E6" s="35"/>
      <c r="H6" s="82" t="s">
        <v>140</v>
      </c>
      <c r="I6" s="80"/>
      <c r="J6" s="80"/>
      <c r="K6" s="83"/>
      <c r="L6" s="81">
        <f>L19</f>
        <v>786.46187499999996</v>
      </c>
    </row>
    <row r="7" spans="1:55" ht="15.75" thickBot="1" x14ac:dyDescent="0.3">
      <c r="D7" s="34" t="s">
        <v>102</v>
      </c>
      <c r="H7" s="92" t="s">
        <v>142</v>
      </c>
      <c r="I7" s="34"/>
      <c r="J7" s="34"/>
      <c r="P7" s="11" t="s">
        <v>126</v>
      </c>
    </row>
    <row r="8" spans="1:55" ht="16.5" thickTop="1" thickBot="1" x14ac:dyDescent="0.3">
      <c r="B8" s="48" t="s">
        <v>111</v>
      </c>
      <c r="C8" s="49"/>
      <c r="D8" s="33" t="s">
        <v>107</v>
      </c>
      <c r="E8" s="75" t="s">
        <v>119</v>
      </c>
      <c r="F8" s="87"/>
      <c r="G8" s="76"/>
      <c r="H8" s="89" t="str">
        <f>VLOOKUP(E8,Tariffs!$A$3:$C$30,3,0)</f>
        <v>Any prepaid Domestic</v>
      </c>
      <c r="K8" s="84">
        <f>Z19</f>
        <v>733.21379999999988</v>
      </c>
      <c r="L8" s="86">
        <f>K8/$L$6-1</f>
        <v>-6.7705856688857424E-2</v>
      </c>
      <c r="M8" s="88" t="str">
        <f>IF(L8&lt;0,"cheaper",IF(L8&gt;0,"more expensive",""))</f>
        <v>cheaper</v>
      </c>
    </row>
    <row r="9" spans="1:55" ht="16.5" thickTop="1" thickBot="1" x14ac:dyDescent="0.3">
      <c r="B9" s="46" t="s">
        <v>104</v>
      </c>
      <c r="C9" s="44">
        <f>365.25/12</f>
        <v>30.4375</v>
      </c>
      <c r="D9" s="33" t="s">
        <v>108</v>
      </c>
      <c r="E9" s="75" t="s">
        <v>7</v>
      </c>
      <c r="F9" s="87"/>
      <c r="G9" s="76"/>
      <c r="H9" s="89" t="str">
        <f>VLOOKUP(E9,Tariffs!$A$3:$C$30,3,0)</f>
        <v>Any Residential (&gt;400kWh/mo)</v>
      </c>
      <c r="K9" s="84">
        <f>AN19</f>
        <v>1028.28</v>
      </c>
      <c r="L9" s="85">
        <f>K9/$L$6-1</f>
        <v>0.30747596633339658</v>
      </c>
      <c r="M9" s="88" t="str">
        <f>IF(L9&lt;0,"cheaper",IF(L9&gt;0,"more expensive",""))</f>
        <v>more expensive</v>
      </c>
    </row>
    <row r="10" spans="1:55" ht="16.5" thickTop="1" thickBot="1" x14ac:dyDescent="0.3">
      <c r="B10" s="47" t="s">
        <v>95</v>
      </c>
      <c r="C10" s="45">
        <v>0.2</v>
      </c>
      <c r="D10" s="33" t="s">
        <v>109</v>
      </c>
      <c r="E10" s="75" t="s">
        <v>130</v>
      </c>
      <c r="F10" s="87"/>
      <c r="G10" s="76"/>
      <c r="H10" s="89" t="str">
        <f>VLOOKUP(E10,Tariffs!$A$3:$C$30,3,0)</f>
        <v>Un-assisted domestic</v>
      </c>
      <c r="K10" s="84">
        <f>BB19</f>
        <v>869.27849999999989</v>
      </c>
      <c r="L10" s="85">
        <f>K10/$L$6-1</f>
        <v>0.1053027840669325</v>
      </c>
      <c r="M10" s="88" t="str">
        <f>IF(L10&lt;0,"cheaper",IF(L10&gt;0,"more expensive",""))</f>
        <v>more expensive</v>
      </c>
    </row>
    <row r="11" spans="1:55" ht="12" customHeight="1" thickTop="1" x14ac:dyDescent="0.25">
      <c r="A11" s="4"/>
    </row>
    <row r="12" spans="1:55" x14ac:dyDescent="0.25">
      <c r="B12" s="67" t="s">
        <v>139</v>
      </c>
      <c r="C12" s="68"/>
      <c r="D12" s="68"/>
      <c r="E12" s="68"/>
      <c r="F12" s="68"/>
      <c r="G12" s="68"/>
      <c r="H12" s="68"/>
      <c r="I12" s="68"/>
      <c r="J12" s="68"/>
      <c r="K12" s="69"/>
      <c r="L12" s="34"/>
      <c r="M12" s="34"/>
      <c r="O12" s="19" t="s">
        <v>113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C12" s="19" t="s">
        <v>114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Q12" s="19" t="s">
        <v>133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x14ac:dyDescent="0.25">
      <c r="B13" s="70" t="s">
        <v>87</v>
      </c>
      <c r="C13" s="40" t="s">
        <v>86</v>
      </c>
      <c r="D13" s="40" t="s">
        <v>88</v>
      </c>
      <c r="E13" s="40" t="s">
        <v>91</v>
      </c>
      <c r="F13" s="40" t="s">
        <v>89</v>
      </c>
      <c r="G13" s="40" t="s">
        <v>92</v>
      </c>
      <c r="H13" s="40" t="s">
        <v>90</v>
      </c>
      <c r="I13" s="40" t="s">
        <v>93</v>
      </c>
      <c r="J13" s="40" t="s">
        <v>94</v>
      </c>
      <c r="K13" s="71" t="s">
        <v>44</v>
      </c>
      <c r="L13" s="4"/>
      <c r="M13" s="4"/>
      <c r="P13" s="4" t="s">
        <v>87</v>
      </c>
      <c r="Q13" s="4" t="s">
        <v>86</v>
      </c>
      <c r="R13" s="4" t="s">
        <v>88</v>
      </c>
      <c r="S13" s="4" t="s">
        <v>91</v>
      </c>
      <c r="T13" s="4" t="s">
        <v>89</v>
      </c>
      <c r="U13" s="4" t="s">
        <v>92</v>
      </c>
      <c r="V13" s="4" t="s">
        <v>90</v>
      </c>
      <c r="W13" s="4" t="s">
        <v>93</v>
      </c>
      <c r="X13" s="4" t="s">
        <v>94</v>
      </c>
      <c r="Y13" s="4" t="s">
        <v>44</v>
      </c>
      <c r="Z13" s="4"/>
      <c r="AA13" s="4"/>
      <c r="AD13" s="4" t="s">
        <v>87</v>
      </c>
      <c r="AE13" s="4" t="s">
        <v>86</v>
      </c>
      <c r="AF13" s="4" t="s">
        <v>88</v>
      </c>
      <c r="AG13" s="4" t="s">
        <v>91</v>
      </c>
      <c r="AH13" s="4" t="s">
        <v>89</v>
      </c>
      <c r="AI13" s="4" t="s">
        <v>92</v>
      </c>
      <c r="AJ13" s="4" t="s">
        <v>90</v>
      </c>
      <c r="AK13" s="4" t="s">
        <v>93</v>
      </c>
      <c r="AL13" s="4" t="s">
        <v>94</v>
      </c>
      <c r="AM13" s="4" t="s">
        <v>44</v>
      </c>
      <c r="AN13" s="4"/>
      <c r="AO13" s="4"/>
      <c r="AR13" s="4" t="s">
        <v>87</v>
      </c>
      <c r="AS13" s="4" t="s">
        <v>86</v>
      </c>
      <c r="AT13" s="4" t="s">
        <v>88</v>
      </c>
      <c r="AU13" s="4" t="s">
        <v>91</v>
      </c>
      <c r="AV13" s="4" t="s">
        <v>89</v>
      </c>
      <c r="AW13" s="4" t="s">
        <v>92</v>
      </c>
      <c r="AX13" s="4" t="s">
        <v>90</v>
      </c>
      <c r="AY13" s="4" t="s">
        <v>93</v>
      </c>
      <c r="AZ13" s="4" t="s">
        <v>94</v>
      </c>
      <c r="BA13" s="4" t="s">
        <v>44</v>
      </c>
      <c r="BB13" s="4"/>
      <c r="BC13" s="4"/>
    </row>
    <row r="14" spans="1:55" x14ac:dyDescent="0.25">
      <c r="A14" s="53" t="str">
        <f>$J$3</f>
        <v>Esk-HomePower4</v>
      </c>
      <c r="B14" s="72">
        <f>VLOOKUP(A$14,TariffTable,4,0)</f>
        <v>0</v>
      </c>
      <c r="C14" s="73">
        <f>VLOOKUP(A$14,TariffTable,5,0)</f>
        <v>0</v>
      </c>
      <c r="D14" s="73">
        <f>VLOOKUP(A$14,TariffTable,6,0)</f>
        <v>600</v>
      </c>
      <c r="E14" s="73">
        <f>VLOOKUP(A$14,TariffTable,7,0)</f>
        <v>93.57</v>
      </c>
      <c r="F14" s="73">
        <f>VLOOKUP(A$14,TariffTable,8,0)</f>
        <v>0</v>
      </c>
      <c r="G14" s="73">
        <f>VLOOKUP(A$14,TariffTable,9,0)</f>
        <v>0</v>
      </c>
      <c r="H14" s="73">
        <f>VLOOKUP(A$14,TariffTable,10,0)</f>
        <v>0</v>
      </c>
      <c r="I14" s="73">
        <f>VLOOKUP(A$14,TariffTable,11,0)</f>
        <v>0</v>
      </c>
      <c r="J14" s="73">
        <f>VLOOKUP(A$14,TariffTable,12,0)</f>
        <v>150.47</v>
      </c>
      <c r="K14" s="74">
        <f>IF($L$5="Yes",VLOOKUP(A$14,TariffTable,13,0),0)</f>
        <v>2.4500000000000002</v>
      </c>
      <c r="L14" s="4"/>
      <c r="M14" s="4"/>
      <c r="O14" s="4" t="str">
        <f>E8</f>
        <v>Joburg-Prepaid</v>
      </c>
      <c r="P14" s="4">
        <f>VLOOKUP(O$14,TariffTable,4,0)</f>
        <v>500</v>
      </c>
      <c r="Q14" s="4">
        <f>VLOOKUP(O$14,TariffTable,5,0)</f>
        <v>100.85579999999999</v>
      </c>
      <c r="R14" s="4">
        <f>VLOOKUP(O$14,TariffTable,6,0)</f>
        <v>1000</v>
      </c>
      <c r="S14" s="4">
        <f>VLOOKUP(O$14,TariffTable,7,0)</f>
        <v>114.46739999999998</v>
      </c>
      <c r="T14" s="4">
        <f>VLOOKUP(O$14,TariffTable,8,0)</f>
        <v>2000</v>
      </c>
      <c r="U14" s="4">
        <f>VLOOKUP(O$14,TariffTable,9,0)</f>
        <v>121.87739999999998</v>
      </c>
      <c r="V14" s="4">
        <f>VLOOKUP(O$14,TariffTable,10,0)</f>
        <v>3000</v>
      </c>
      <c r="W14" s="4">
        <f>VLOOKUP(O$14,TariffTable,11,0)</f>
        <v>134.81639999999999</v>
      </c>
      <c r="X14" s="4">
        <f>VLOOKUP(O$14,TariffTable,12,0)</f>
        <v>144.5634</v>
      </c>
      <c r="Y14" s="4">
        <f>IF($L$5="Yes",VLOOKUP(O$14,TariffTable,13,0),0)</f>
        <v>0</v>
      </c>
      <c r="Z14" s="4"/>
      <c r="AA14" s="4"/>
      <c r="AC14" s="4" t="str">
        <f>E9</f>
        <v>CT-Residential</v>
      </c>
      <c r="AD14" s="4">
        <f>VLOOKUP(AC$14,TariffTable,4,0)</f>
        <v>0</v>
      </c>
      <c r="AE14" s="4">
        <f>VLOOKUP(AC$14,TariffTable,5,0)</f>
        <v>0</v>
      </c>
      <c r="AF14" s="4">
        <f>VLOOKUP(AC$14,TariffTable,6,0)</f>
        <v>600</v>
      </c>
      <c r="AG14" s="4">
        <f>VLOOKUP(AC$14,TariffTable,7,0)</f>
        <v>142.5</v>
      </c>
      <c r="AH14" s="4">
        <f>VLOOKUP(AC$14,TariffTable,8,0)</f>
        <v>0</v>
      </c>
      <c r="AI14" s="4">
        <f>VLOOKUP(AC$14,TariffTable,9,0)</f>
        <v>0</v>
      </c>
      <c r="AJ14" s="4">
        <f>VLOOKUP(AC$14,TariffTable,10,0)</f>
        <v>0</v>
      </c>
      <c r="AK14" s="4">
        <f>VLOOKUP(AC$14,TariffTable,11,0)</f>
        <v>0</v>
      </c>
      <c r="AL14" s="4">
        <f>VLOOKUP(AC$14,TariffTable,12,0)</f>
        <v>173.28</v>
      </c>
      <c r="AM14" s="4">
        <f>IF($L$5="Yes",VLOOKUP(AC$14,TariffTable,13,0),0)</f>
        <v>0</v>
      </c>
      <c r="AN14" s="4"/>
      <c r="AO14" s="4"/>
      <c r="AQ14" s="4" t="str">
        <f>E10</f>
        <v>NMB/PE - Domestic</v>
      </c>
      <c r="AR14" s="4">
        <f>VLOOKUP(AQ$14,TariffTable,4,0)</f>
        <v>0</v>
      </c>
      <c r="AS14" s="4">
        <f>VLOOKUP(AQ$14,TariffTable,5,0)</f>
        <v>0</v>
      </c>
      <c r="AT14" s="4">
        <f>VLOOKUP(AQ$14,TariffTable,6,0)</f>
        <v>350</v>
      </c>
      <c r="AU14" s="4">
        <f>VLOOKUP(AQ$14,TariffTable,7,0)</f>
        <v>111.37799999999997</v>
      </c>
      <c r="AV14" s="4">
        <f>VLOOKUP(AQ$14,TariffTable,8,0)</f>
        <v>600</v>
      </c>
      <c r="AW14" s="4">
        <f>VLOOKUP(AQ$14,TariffTable,9,0)</f>
        <v>132.95819999999998</v>
      </c>
      <c r="AX14" s="4">
        <f>VLOOKUP(AQ$14,TariffTable,10,0)</f>
        <v>950</v>
      </c>
      <c r="AY14" s="4">
        <f>VLOOKUP(AQ$14,TariffTable,11,0)</f>
        <v>147.06</v>
      </c>
      <c r="AZ14" s="4">
        <f>VLOOKUP(AQ$14,TariffTable,12,0)</f>
        <v>157.35420000000002</v>
      </c>
      <c r="BA14" s="4">
        <f>IF($L$5="Yes",VLOOKUP(AQ$14,TariffTable,13,0),0)</f>
        <v>0</v>
      </c>
      <c r="BB14" s="4"/>
      <c r="BC14" s="4"/>
    </row>
    <row r="15" spans="1:55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5">
      <c r="A16" s="57" t="s">
        <v>85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O16" s="19" t="s">
        <v>85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AC16" s="19" t="s">
        <v>85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Q16" s="19" t="s">
        <v>85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5" ht="15.75" thickBot="1" x14ac:dyDescent="0.3">
      <c r="A17" s="60" t="s">
        <v>12</v>
      </c>
      <c r="B17" s="40" t="s">
        <v>20</v>
      </c>
      <c r="C17" s="40" t="s">
        <v>22</v>
      </c>
      <c r="D17" s="40" t="s">
        <v>21</v>
      </c>
      <c r="E17" s="40" t="s">
        <v>23</v>
      </c>
      <c r="F17" s="40" t="s">
        <v>25</v>
      </c>
      <c r="G17" s="40" t="s">
        <v>24</v>
      </c>
      <c r="H17" s="40" t="s">
        <v>83</v>
      </c>
      <c r="I17" s="40" t="s">
        <v>84</v>
      </c>
      <c r="J17" s="40" t="s">
        <v>136</v>
      </c>
      <c r="K17" s="40" t="s">
        <v>44</v>
      </c>
      <c r="L17" s="39" t="s">
        <v>33</v>
      </c>
      <c r="M17" s="61" t="s">
        <v>36</v>
      </c>
      <c r="O17" s="4" t="s">
        <v>12</v>
      </c>
      <c r="P17" s="4" t="s">
        <v>20</v>
      </c>
      <c r="Q17" s="4" t="s">
        <v>22</v>
      </c>
      <c r="R17" s="4" t="s">
        <v>21</v>
      </c>
      <c r="S17" s="4" t="s">
        <v>23</v>
      </c>
      <c r="T17" s="4" t="s">
        <v>25</v>
      </c>
      <c r="U17" s="4" t="s">
        <v>24</v>
      </c>
      <c r="V17" s="4" t="s">
        <v>83</v>
      </c>
      <c r="W17" s="4" t="s">
        <v>84</v>
      </c>
      <c r="X17" s="4" t="s">
        <v>136</v>
      </c>
      <c r="Y17" s="4" t="s">
        <v>44</v>
      </c>
      <c r="Z17" s="4" t="s">
        <v>33</v>
      </c>
      <c r="AA17" s="4" t="s">
        <v>36</v>
      </c>
      <c r="AC17" s="4" t="s">
        <v>12</v>
      </c>
      <c r="AD17" s="4" t="s">
        <v>20</v>
      </c>
      <c r="AE17" s="4" t="s">
        <v>22</v>
      </c>
      <c r="AF17" s="4" t="s">
        <v>21</v>
      </c>
      <c r="AG17" s="4" t="s">
        <v>23</v>
      </c>
      <c r="AH17" s="4" t="s">
        <v>25</v>
      </c>
      <c r="AI17" s="4" t="s">
        <v>24</v>
      </c>
      <c r="AJ17" s="4" t="s">
        <v>83</v>
      </c>
      <c r="AK17" s="4" t="s">
        <v>84</v>
      </c>
      <c r="AL17" s="4" t="s">
        <v>136</v>
      </c>
      <c r="AM17" s="4" t="s">
        <v>44</v>
      </c>
      <c r="AN17" s="4" t="s">
        <v>33</v>
      </c>
      <c r="AO17" s="4" t="s">
        <v>36</v>
      </c>
      <c r="AQ17" s="4" t="s">
        <v>12</v>
      </c>
      <c r="AR17" s="4" t="s">
        <v>20</v>
      </c>
      <c r="AS17" s="4" t="s">
        <v>22</v>
      </c>
      <c r="AT17" s="4" t="s">
        <v>21</v>
      </c>
      <c r="AU17" s="4" t="s">
        <v>23</v>
      </c>
      <c r="AV17" s="4" t="s">
        <v>25</v>
      </c>
      <c r="AW17" s="4" t="s">
        <v>24</v>
      </c>
      <c r="AX17" s="4" t="s">
        <v>83</v>
      </c>
      <c r="AY17" s="4" t="s">
        <v>84</v>
      </c>
      <c r="AZ17" s="4" t="s">
        <v>136</v>
      </c>
      <c r="BA17" s="4" t="s">
        <v>44</v>
      </c>
      <c r="BB17" s="4" t="s">
        <v>33</v>
      </c>
      <c r="BC17" s="4" t="s">
        <v>36</v>
      </c>
    </row>
    <row r="18" spans="1:55" ht="15.75" thickTop="1" x14ac:dyDescent="0.25">
      <c r="A18" s="62">
        <f>A19*(1-$C$10)</f>
        <v>560</v>
      </c>
      <c r="B18" s="41">
        <f>MIN(A18,B$14)</f>
        <v>0</v>
      </c>
      <c r="C18" s="41">
        <f>C$14*B18/100</f>
        <v>0</v>
      </c>
      <c r="D18" s="43">
        <f>MAX(MIN(D$14-B$14,A18-B18),0)</f>
        <v>560</v>
      </c>
      <c r="E18" s="43">
        <f>D18*E$14/100</f>
        <v>523.99199999999996</v>
      </c>
      <c r="F18" s="41">
        <f>MAX(MIN(F$14-D$14,A18-D$14),0)</f>
        <v>0</v>
      </c>
      <c r="G18" s="41">
        <f>F18*G$14/100</f>
        <v>0</v>
      </c>
      <c r="H18" s="41">
        <f>MAX(MIN(H$14-F$14,A18-F$14),0)</f>
        <v>0</v>
      </c>
      <c r="I18" s="41">
        <f>H18*I$14/100</f>
        <v>0</v>
      </c>
      <c r="J18" s="43">
        <f>(A18-SUM(F18,D18,B18,H18))*J$14/100</f>
        <v>0</v>
      </c>
      <c r="K18" s="41">
        <f>$C$9*K$14</f>
        <v>74.571875000000006</v>
      </c>
      <c r="L18" s="42">
        <f>SUM(J18,I18,G18,E18,C18,K18)</f>
        <v>598.56387499999994</v>
      </c>
      <c r="M18" s="77">
        <f>L18/A18</f>
        <v>1.0688640624999999</v>
      </c>
      <c r="O18" s="21">
        <f>O19*(1-$C$10)</f>
        <v>560</v>
      </c>
      <c r="P18" s="12">
        <f>MIN(O18,P$14)</f>
        <v>500</v>
      </c>
      <c r="Q18" s="12">
        <f>Q$14*P18/100</f>
        <v>504.27899999999994</v>
      </c>
      <c r="R18" s="12">
        <f>MAX(MIN(R$14-P$14,O18-P18),0)</f>
        <v>60</v>
      </c>
      <c r="S18" s="12">
        <f>R18*S$14/100</f>
        <v>68.68043999999999</v>
      </c>
      <c r="T18" s="12">
        <f>MAX(MIN(T$14-R$14,O18-R$14),0)</f>
        <v>0</v>
      </c>
      <c r="U18" s="12">
        <f>T18*U$14/100</f>
        <v>0</v>
      </c>
      <c r="V18" s="12">
        <f>MAX(MIN(V$14-T$14,O18-T$14),0)</f>
        <v>0</v>
      </c>
      <c r="W18" s="12">
        <f>V18*W$14/100</f>
        <v>0</v>
      </c>
      <c r="X18" s="12">
        <f>(O18-SUM(T18,R18,P18,V18))*X$14/100</f>
        <v>0</v>
      </c>
      <c r="Y18" s="12">
        <f>$C$9*Y$14</f>
        <v>0</v>
      </c>
      <c r="Z18" s="12">
        <f>SUM(X18,W18,U18,S18,Q18,Y18)</f>
        <v>572.95943999999997</v>
      </c>
      <c r="AA18" s="17">
        <f>Z18/O18</f>
        <v>1.023141857142857</v>
      </c>
      <c r="AC18" s="21">
        <f>AC19*(1-$C$10)</f>
        <v>560</v>
      </c>
      <c r="AD18" s="12">
        <f>MIN(AC18,AD$14)</f>
        <v>0</v>
      </c>
      <c r="AE18" s="12">
        <f>AE$14*AD18/100</f>
        <v>0</v>
      </c>
      <c r="AF18" s="12">
        <f>MAX(MIN(AF$14-AD$14,AC18-AD18),0)</f>
        <v>560</v>
      </c>
      <c r="AG18" s="12">
        <f>AF18*AG$14/100</f>
        <v>798</v>
      </c>
      <c r="AH18" s="12">
        <f>MAX(MIN(AH$14-AF$14,AC18-AF$14),0)</f>
        <v>0</v>
      </c>
      <c r="AI18" s="12">
        <f>AH18*AI$14/100</f>
        <v>0</v>
      </c>
      <c r="AJ18" s="12">
        <f>MAX(MIN(AJ$14-AH$14,AC18-AH$14),0)</f>
        <v>0</v>
      </c>
      <c r="AK18" s="12">
        <f>AJ18*AK$14/100</f>
        <v>0</v>
      </c>
      <c r="AL18" s="12">
        <f>(AC18-SUM(AH18,AF18,AD18,AJ18))*AL$14/100</f>
        <v>0</v>
      </c>
      <c r="AM18" s="12">
        <f>$C$9*AM$14</f>
        <v>0</v>
      </c>
      <c r="AN18" s="12">
        <f>SUM(AL18,AK18,AI18,AG18,AE18,AM18)</f>
        <v>798</v>
      </c>
      <c r="AO18" s="17">
        <f>AN18/AC18</f>
        <v>1.425</v>
      </c>
      <c r="AQ18" s="21">
        <f>AQ19*(1-$C$10)</f>
        <v>560</v>
      </c>
      <c r="AR18" s="12">
        <f>MIN(AQ18,AR$14)</f>
        <v>0</v>
      </c>
      <c r="AS18" s="12">
        <f>AS$14*AR18/100</f>
        <v>0</v>
      </c>
      <c r="AT18" s="12">
        <f>MAX(MIN(AT$14-AR$14,AQ18-AR18),0)</f>
        <v>350</v>
      </c>
      <c r="AU18" s="12">
        <f>AT18*AU$14/100</f>
        <v>389.82299999999987</v>
      </c>
      <c r="AV18" s="12">
        <f>MAX(MIN(AV$14-AT$14,AQ18-AT$14),0)</f>
        <v>210</v>
      </c>
      <c r="AW18" s="12">
        <f>AV18*AW$14/100</f>
        <v>279.21221999999995</v>
      </c>
      <c r="AX18" s="12">
        <f>MAX(MIN(AX$14-AV$14,AQ18-AV$14),0)</f>
        <v>0</v>
      </c>
      <c r="AY18" s="12">
        <f>AX18*AY$14/100</f>
        <v>0</v>
      </c>
      <c r="AZ18" s="12">
        <f>(AQ18-SUM(AV18,AT18,AR18,AX18))*AZ$14/100</f>
        <v>0</v>
      </c>
      <c r="BA18" s="12">
        <f>$C$9*BA$14</f>
        <v>0</v>
      </c>
      <c r="BB18" s="12">
        <f>SUM(AZ18,AY18,AW18,AU18,AS18,BA18)</f>
        <v>669.03521999999975</v>
      </c>
      <c r="BC18" s="17">
        <f>BB18/AQ18</f>
        <v>1.1947057499999996</v>
      </c>
    </row>
    <row r="19" spans="1:55" x14ac:dyDescent="0.25">
      <c r="A19" s="54">
        <f>$L$4</f>
        <v>700</v>
      </c>
      <c r="B19" s="55">
        <f t="shared" ref="B19:B20" si="0">MIN(A19,B$14)</f>
        <v>0</v>
      </c>
      <c r="C19" s="55">
        <f t="shared" ref="C19:C20" si="1">C$14*B19/100</f>
        <v>0</v>
      </c>
      <c r="D19" s="56">
        <f t="shared" ref="D19:D20" si="2">MAX(MIN(D$14-B$14,A19-B19),0)</f>
        <v>600</v>
      </c>
      <c r="E19" s="56">
        <f t="shared" ref="E19:E20" si="3">D19*E$14/100</f>
        <v>561.41999999999996</v>
      </c>
      <c r="F19" s="55">
        <f t="shared" ref="F19:F20" si="4">MAX(MIN(F$14-D$14,A19-D$14),0)</f>
        <v>0</v>
      </c>
      <c r="G19" s="55">
        <f t="shared" ref="G19:G20" si="5">F19*G$14/100</f>
        <v>0</v>
      </c>
      <c r="H19" s="55">
        <f t="shared" ref="H19:H20" si="6">MAX(MIN(H$14-F$14,A19-F$14),0)</f>
        <v>0</v>
      </c>
      <c r="I19" s="55">
        <f t="shared" ref="I19:I20" si="7">H19*I$14/100</f>
        <v>0</v>
      </c>
      <c r="J19" s="56">
        <f t="shared" ref="J19:J20" si="8">(A19-SUM(F19,D19,B19,H19))*J$14/100</f>
        <v>150.47</v>
      </c>
      <c r="K19" s="55">
        <f>$C$9*K$14</f>
        <v>74.571875000000006</v>
      </c>
      <c r="L19" s="56">
        <f t="shared" ref="L19:L20" si="9">SUM(J19,I19,G19,E19,C19,K19)</f>
        <v>786.46187499999996</v>
      </c>
      <c r="M19" s="78">
        <f t="shared" ref="M19:M20" si="10">L19/A19</f>
        <v>1.1235169642857141</v>
      </c>
      <c r="O19" s="20">
        <f>$L$4</f>
        <v>700</v>
      </c>
      <c r="P19" s="20">
        <f t="shared" ref="P19:P20" si="11">MIN(O19,P$14)</f>
        <v>500</v>
      </c>
      <c r="Q19" s="20">
        <f t="shared" ref="Q19:Q20" si="12">Q$14*P19/100</f>
        <v>504.27899999999994</v>
      </c>
      <c r="R19" s="20">
        <f t="shared" ref="R19:R20" si="13">MAX(MIN(R$14-P$14,O19-P19),0)</f>
        <v>200</v>
      </c>
      <c r="S19" s="20">
        <f t="shared" ref="S19:S20" si="14">R19*S$14/100</f>
        <v>228.93479999999997</v>
      </c>
      <c r="T19" s="20">
        <f t="shared" ref="T19:T20" si="15">MAX(MIN(T$14-R$14,O19-R$14),0)</f>
        <v>0</v>
      </c>
      <c r="U19" s="20">
        <f t="shared" ref="U19:U20" si="16">T19*U$14/100</f>
        <v>0</v>
      </c>
      <c r="V19" s="20">
        <f t="shared" ref="V19:V20" si="17">MAX(MIN(V$14-T$14,O19-T$14),0)</f>
        <v>0</v>
      </c>
      <c r="W19" s="20">
        <f t="shared" ref="W19:W20" si="18">V19*W$14/100</f>
        <v>0</v>
      </c>
      <c r="X19" s="20">
        <f t="shared" ref="X19:X20" si="19">(O19-SUM(T19,R19,P19,V19))*X$14/100</f>
        <v>0</v>
      </c>
      <c r="Y19" s="20">
        <f>$C$9*Y$14</f>
        <v>0</v>
      </c>
      <c r="Z19" s="20">
        <f t="shared" ref="Z19:Z20" si="20">SUM(X19,W19,U19,S19,Q19,Y19)</f>
        <v>733.21379999999988</v>
      </c>
      <c r="AA19" s="22">
        <f t="shared" ref="AA19:AA20" si="21">Z19/O19</f>
        <v>1.0474482857142855</v>
      </c>
      <c r="AC19" s="20">
        <f>$L$4</f>
        <v>700</v>
      </c>
      <c r="AD19" s="20">
        <f t="shared" ref="AD19:AD20" si="22">MIN(AC19,AD$14)</f>
        <v>0</v>
      </c>
      <c r="AE19" s="20">
        <f t="shared" ref="AE19:AE20" si="23">AE$14*AD19/100</f>
        <v>0</v>
      </c>
      <c r="AF19" s="20">
        <f t="shared" ref="AF19:AF20" si="24">MAX(MIN(AF$14-AD$14,AC19-AD19),0)</f>
        <v>600</v>
      </c>
      <c r="AG19" s="20">
        <f t="shared" ref="AG19:AG20" si="25">AF19*AG$14/100</f>
        <v>855</v>
      </c>
      <c r="AH19" s="20">
        <f t="shared" ref="AH19:AH20" si="26">MAX(MIN(AH$14-AF$14,AC19-AF$14),0)</f>
        <v>0</v>
      </c>
      <c r="AI19" s="20">
        <f t="shared" ref="AI19:AI20" si="27">AH19*AI$14/100</f>
        <v>0</v>
      </c>
      <c r="AJ19" s="20">
        <f t="shared" ref="AJ19:AJ20" si="28">MAX(MIN(AJ$14-AH$14,AC19-AH$14),0)</f>
        <v>0</v>
      </c>
      <c r="AK19" s="20">
        <f t="shared" ref="AK19:AK20" si="29">AJ19*AK$14/100</f>
        <v>0</v>
      </c>
      <c r="AL19" s="20">
        <f t="shared" ref="AL19:AL20" si="30">(AC19-SUM(AH19,AF19,AD19,AJ19))*AL$14/100</f>
        <v>173.28</v>
      </c>
      <c r="AM19" s="20">
        <f>$C$9*AM$14</f>
        <v>0</v>
      </c>
      <c r="AN19" s="20">
        <f t="shared" ref="AN19:AN20" si="31">SUM(AL19,AK19,AI19,AG19,AE19,AM19)</f>
        <v>1028.28</v>
      </c>
      <c r="AO19" s="22">
        <f t="shared" ref="AO19:AO20" si="32">AN19/AC19</f>
        <v>1.4689714285714286</v>
      </c>
      <c r="AQ19" s="20">
        <f>$L$4</f>
        <v>700</v>
      </c>
      <c r="AR19" s="20">
        <f t="shared" ref="AR19:AR20" si="33">MIN(AQ19,AR$14)</f>
        <v>0</v>
      </c>
      <c r="AS19" s="20">
        <f t="shared" ref="AS19:AS20" si="34">AS$14*AR19/100</f>
        <v>0</v>
      </c>
      <c r="AT19" s="20">
        <f t="shared" ref="AT19:AT20" si="35">MAX(MIN(AT$14-AR$14,AQ19-AR19),0)</f>
        <v>350</v>
      </c>
      <c r="AU19" s="20">
        <f t="shared" ref="AU19:AU20" si="36">AT19*AU$14/100</f>
        <v>389.82299999999987</v>
      </c>
      <c r="AV19" s="20">
        <f t="shared" ref="AV19:AV20" si="37">MAX(MIN(AV$14-AT$14,AQ19-AT$14),0)</f>
        <v>250</v>
      </c>
      <c r="AW19" s="20">
        <f t="shared" ref="AW19:AW20" si="38">AV19*AW$14/100</f>
        <v>332.39549999999997</v>
      </c>
      <c r="AX19" s="20">
        <f t="shared" ref="AX19:AX20" si="39">MAX(MIN(AX$14-AV$14,AQ19-AV$14),0)</f>
        <v>100</v>
      </c>
      <c r="AY19" s="20">
        <f t="shared" ref="AY19:AY20" si="40">AX19*AY$14/100</f>
        <v>147.06</v>
      </c>
      <c r="AZ19" s="20">
        <f t="shared" ref="AZ19:AZ20" si="41">(AQ19-SUM(AV19,AT19,AR19,AX19))*AZ$14/100</f>
        <v>0</v>
      </c>
      <c r="BA19" s="20">
        <f>$C$9*BA$14</f>
        <v>0</v>
      </c>
      <c r="BB19" s="20">
        <f t="shared" ref="BB19:BB20" si="42">SUM(AZ19,AY19,AW19,AU19,AS19,BA19)</f>
        <v>869.27849999999989</v>
      </c>
      <c r="BC19" s="22">
        <f t="shared" ref="BC19:BC20" si="43">BB19/AQ19</f>
        <v>1.2418264285714284</v>
      </c>
    </row>
    <row r="20" spans="1:55" x14ac:dyDescent="0.25">
      <c r="A20" s="63">
        <f>A19*(1+$C$10)</f>
        <v>840</v>
      </c>
      <c r="B20" s="64">
        <f t="shared" si="0"/>
        <v>0</v>
      </c>
      <c r="C20" s="64">
        <f t="shared" si="1"/>
        <v>0</v>
      </c>
      <c r="D20" s="65">
        <f t="shared" si="2"/>
        <v>600</v>
      </c>
      <c r="E20" s="65">
        <f t="shared" si="3"/>
        <v>561.41999999999996</v>
      </c>
      <c r="F20" s="64">
        <f t="shared" si="4"/>
        <v>0</v>
      </c>
      <c r="G20" s="64">
        <f t="shared" si="5"/>
        <v>0</v>
      </c>
      <c r="H20" s="64">
        <f t="shared" si="6"/>
        <v>0</v>
      </c>
      <c r="I20" s="64">
        <f t="shared" si="7"/>
        <v>0</v>
      </c>
      <c r="J20" s="65">
        <f t="shared" si="8"/>
        <v>361.12800000000004</v>
      </c>
      <c r="K20" s="64">
        <f>$C$9*K$14</f>
        <v>74.571875000000006</v>
      </c>
      <c r="L20" s="66">
        <f t="shared" si="9"/>
        <v>997.11987499999998</v>
      </c>
      <c r="M20" s="79">
        <f t="shared" si="10"/>
        <v>1.1870474702380953</v>
      </c>
      <c r="O20" s="21">
        <f>O19*(1+$C$10)</f>
        <v>840</v>
      </c>
      <c r="P20" s="12">
        <f t="shared" si="11"/>
        <v>500</v>
      </c>
      <c r="Q20" s="12">
        <f t="shared" si="12"/>
        <v>504.27899999999994</v>
      </c>
      <c r="R20" s="12">
        <f t="shared" si="13"/>
        <v>340</v>
      </c>
      <c r="S20" s="12">
        <f t="shared" si="14"/>
        <v>389.18915999999996</v>
      </c>
      <c r="T20" s="12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2">
        <f t="shared" si="19"/>
        <v>0</v>
      </c>
      <c r="Y20" s="12">
        <f>$C$9*Y$14</f>
        <v>0</v>
      </c>
      <c r="Z20" s="12">
        <f t="shared" si="20"/>
        <v>893.4681599999999</v>
      </c>
      <c r="AA20" s="17">
        <f t="shared" si="21"/>
        <v>1.0636525714285714</v>
      </c>
      <c r="AC20" s="21">
        <f>AC19*(1+$C$10)</f>
        <v>840</v>
      </c>
      <c r="AD20" s="12">
        <f t="shared" si="22"/>
        <v>0</v>
      </c>
      <c r="AE20" s="12">
        <f t="shared" si="23"/>
        <v>0</v>
      </c>
      <c r="AF20" s="12">
        <f t="shared" si="24"/>
        <v>600</v>
      </c>
      <c r="AG20" s="12">
        <f t="shared" si="25"/>
        <v>855</v>
      </c>
      <c r="AH20" s="12">
        <f t="shared" si="26"/>
        <v>0</v>
      </c>
      <c r="AI20" s="12">
        <f t="shared" si="27"/>
        <v>0</v>
      </c>
      <c r="AJ20" s="12">
        <f t="shared" si="28"/>
        <v>0</v>
      </c>
      <c r="AK20" s="12">
        <f t="shared" si="29"/>
        <v>0</v>
      </c>
      <c r="AL20" s="12">
        <f t="shared" si="30"/>
        <v>415.87199999999996</v>
      </c>
      <c r="AM20" s="12">
        <f>$C$9*AM$14</f>
        <v>0</v>
      </c>
      <c r="AN20" s="12">
        <f t="shared" si="31"/>
        <v>1270.8719999999998</v>
      </c>
      <c r="AO20" s="17">
        <f t="shared" si="32"/>
        <v>1.5129428571428569</v>
      </c>
      <c r="AQ20" s="21">
        <f>AQ19*(1+$C$10)</f>
        <v>840</v>
      </c>
      <c r="AR20" s="12">
        <f t="shared" si="33"/>
        <v>0</v>
      </c>
      <c r="AS20" s="12">
        <f t="shared" si="34"/>
        <v>0</v>
      </c>
      <c r="AT20" s="12">
        <f t="shared" si="35"/>
        <v>350</v>
      </c>
      <c r="AU20" s="12">
        <f t="shared" si="36"/>
        <v>389.82299999999987</v>
      </c>
      <c r="AV20" s="12">
        <f t="shared" si="37"/>
        <v>250</v>
      </c>
      <c r="AW20" s="12">
        <f t="shared" si="38"/>
        <v>332.39549999999997</v>
      </c>
      <c r="AX20" s="12">
        <f t="shared" si="39"/>
        <v>240</v>
      </c>
      <c r="AY20" s="12">
        <f t="shared" si="40"/>
        <v>352.94400000000002</v>
      </c>
      <c r="AZ20" s="12">
        <f t="shared" si="41"/>
        <v>0</v>
      </c>
      <c r="BA20" s="12">
        <f>$C$9*BA$14</f>
        <v>0</v>
      </c>
      <c r="BB20" s="12">
        <f t="shared" si="42"/>
        <v>1075.1624999999999</v>
      </c>
      <c r="BC20" s="17">
        <f t="shared" si="43"/>
        <v>1.279955357142857</v>
      </c>
    </row>
    <row r="21" spans="1:55" x14ac:dyDescent="0.25">
      <c r="A21" s="19" t="s">
        <v>96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2"/>
      <c r="M21" s="17"/>
      <c r="O21" s="19" t="s">
        <v>96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2"/>
      <c r="AA21" s="17"/>
      <c r="AC21" s="19" t="s">
        <v>96</v>
      </c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2"/>
      <c r="AO21" s="17"/>
      <c r="AQ21" s="19" t="s">
        <v>96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2"/>
      <c r="BC21" s="17"/>
    </row>
    <row r="22" spans="1:55" x14ac:dyDescent="0.25">
      <c r="A22" s="32" t="s">
        <v>112</v>
      </c>
      <c r="B22" s="18"/>
      <c r="C22" t="s">
        <v>35</v>
      </c>
      <c r="D22">
        <f>(L4-D23)*2/100</f>
        <v>10.5</v>
      </c>
      <c r="E22" t="s">
        <v>85</v>
      </c>
      <c r="F22" s="12">
        <f>L4</f>
        <v>700</v>
      </c>
      <c r="G22" s="12">
        <v>0</v>
      </c>
      <c r="H22" t="str">
        <f>TEXT($C$10,"##%")&amp;" Lower"</f>
        <v>20% Lower</v>
      </c>
      <c r="I22" s="12">
        <f>A18</f>
        <v>560</v>
      </c>
      <c r="J22">
        <v>0</v>
      </c>
      <c r="K22" t="str">
        <f>TEXT($C$10,"##%")&amp;" Higher"</f>
        <v>20% Higher</v>
      </c>
      <c r="L22" s="12">
        <f>A20</f>
        <v>840</v>
      </c>
      <c r="M22" s="12">
        <f>G22</f>
        <v>0</v>
      </c>
      <c r="O22" s="32" t="s">
        <v>112</v>
      </c>
      <c r="P22" s="18"/>
      <c r="T22" s="12"/>
      <c r="U22" s="12"/>
      <c r="W22" s="12"/>
      <c r="Z22" s="12"/>
      <c r="AA22" s="12"/>
      <c r="AC22" s="32" t="s">
        <v>112</v>
      </c>
      <c r="AD22" s="18"/>
      <c r="AH22" s="12"/>
      <c r="AI22" s="12"/>
      <c r="AK22" s="12"/>
      <c r="AN22" s="12"/>
      <c r="AO22" s="12"/>
      <c r="AQ22" s="32" t="s">
        <v>112</v>
      </c>
      <c r="AR22" s="18"/>
      <c r="AV22" s="12"/>
      <c r="AW22" s="12"/>
      <c r="AY22" s="12"/>
      <c r="BB22" s="12"/>
      <c r="BC22" s="12"/>
    </row>
    <row r="23" spans="1:55" x14ac:dyDescent="0.25">
      <c r="A23" s="18"/>
      <c r="C23" t="s">
        <v>53</v>
      </c>
      <c r="D23" s="5">
        <f>L4/4</f>
        <v>175</v>
      </c>
      <c r="F23" s="12">
        <f>L4</f>
        <v>700</v>
      </c>
      <c r="G23" s="17">
        <f>M19</f>
        <v>1.1235169642857141</v>
      </c>
      <c r="I23" s="12">
        <f>I22</f>
        <v>560</v>
      </c>
      <c r="J23" s="17">
        <f>M18</f>
        <v>1.0688640624999999</v>
      </c>
      <c r="L23" s="12">
        <f>A20</f>
        <v>840</v>
      </c>
      <c r="M23" s="17">
        <f>M20</f>
        <v>1.1870474702380953</v>
      </c>
      <c r="O23" s="18"/>
      <c r="R23" s="5"/>
      <c r="T23" s="12"/>
      <c r="U23" s="17"/>
      <c r="W23" s="12"/>
      <c r="X23" s="17"/>
      <c r="Z23" s="12"/>
      <c r="AA23" s="17"/>
      <c r="AC23" s="18"/>
      <c r="AF23" s="5"/>
      <c r="AH23" s="12"/>
      <c r="AI23" s="17"/>
      <c r="AK23" s="12"/>
      <c r="AL23" s="17"/>
      <c r="AN23" s="12"/>
      <c r="AO23" s="17"/>
      <c r="AQ23" s="18"/>
      <c r="AT23" s="5"/>
      <c r="AV23" s="12"/>
      <c r="AW23" s="17"/>
      <c r="AY23" s="12"/>
      <c r="AZ23" s="17"/>
      <c r="BB23" s="12"/>
      <c r="BC23" s="17"/>
    </row>
    <row r="24" spans="1:55" x14ac:dyDescent="0.25">
      <c r="A24" s="12">
        <f>$D$23</f>
        <v>175</v>
      </c>
      <c r="B24" s="12">
        <f t="shared" ref="B24:B87" si="44">MIN(A24,B$14)</f>
        <v>0</v>
      </c>
      <c r="C24" s="12">
        <f t="shared" ref="C24:C87" si="45">C$14*B24/100</f>
        <v>0</v>
      </c>
      <c r="D24" s="12">
        <f t="shared" ref="D24:D87" si="46">MAX(MIN(D$14-B$14,A24-B24),0)</f>
        <v>175</v>
      </c>
      <c r="E24" s="12">
        <f t="shared" ref="E24:E87" si="47">D24*E$14/100</f>
        <v>163.74749999999997</v>
      </c>
      <c r="F24" s="12">
        <f t="shared" ref="F24:F87" si="48">MAX(MIN(F$14-D$14,A24-D$14),0)</f>
        <v>0</v>
      </c>
      <c r="G24" s="12">
        <f t="shared" ref="G24:G87" si="49">F24*G$14/100</f>
        <v>0</v>
      </c>
      <c r="H24" s="12">
        <f t="shared" ref="H24:H87" si="50">MAX(MIN(H$14-F$14,A24-F$14),0)</f>
        <v>0</v>
      </c>
      <c r="I24" s="12">
        <f t="shared" ref="I24:I87" si="51">H24*I$14/100</f>
        <v>0</v>
      </c>
      <c r="J24" s="12">
        <f t="shared" ref="J24:J87" si="52">(A24-SUM(F24,D24,B24,H24))*J$14/100</f>
        <v>0</v>
      </c>
      <c r="K24" s="12">
        <f>$C$9*K$14</f>
        <v>74.571875000000006</v>
      </c>
      <c r="L24" s="12">
        <f t="shared" ref="L24:L87" si="53">SUM(J24,I24,G24,E24,C24,K24)</f>
        <v>238.31937499999998</v>
      </c>
      <c r="M24" s="17">
        <f t="shared" ref="M24:M87" si="54">L24/A24</f>
        <v>1.3618249999999998</v>
      </c>
      <c r="O24" s="12">
        <f>$D$23</f>
        <v>175</v>
      </c>
      <c r="P24" s="12">
        <f t="shared" ref="P24:P87" si="55">MIN(O24,P$14)</f>
        <v>175</v>
      </c>
      <c r="Q24" s="12">
        <f t="shared" ref="Q24:Q87" si="56">Q$14*P24/100</f>
        <v>176.49764999999999</v>
      </c>
      <c r="R24" s="12">
        <f t="shared" ref="R24:R87" si="57">MAX(MIN(R$14-P$14,O24-P24),0)</f>
        <v>0</v>
      </c>
      <c r="S24" s="12">
        <f t="shared" ref="S24:S87" si="58">R24*S$14/100</f>
        <v>0</v>
      </c>
      <c r="T24" s="12">
        <f t="shared" ref="T24:T87" si="59">MAX(MIN(T$14-R$14,O24-R$14),0)</f>
        <v>0</v>
      </c>
      <c r="U24" s="12">
        <f t="shared" ref="U24:U87" si="60">T24*U$14/100</f>
        <v>0</v>
      </c>
      <c r="V24" s="12">
        <f t="shared" ref="V24:V87" si="61">MAX(MIN(V$14-T$14,O24-T$14),0)</f>
        <v>0</v>
      </c>
      <c r="W24" s="12">
        <f t="shared" ref="W24:W87" si="62">V24*W$14/100</f>
        <v>0</v>
      </c>
      <c r="X24" s="12">
        <f t="shared" ref="X24:X87" si="63">(O24-SUM(T24,R24,P24,V24))*X$14/100</f>
        <v>0</v>
      </c>
      <c r="Y24" s="12">
        <f>$C$9*Y$14</f>
        <v>0</v>
      </c>
      <c r="Z24" s="12">
        <f t="shared" ref="Z24:Z87" si="64">SUM(X24,W24,U24,S24,Q24,Y24)</f>
        <v>176.49764999999999</v>
      </c>
      <c r="AA24" s="17">
        <f t="shared" ref="AA24:AA87" si="65">Z24/O24</f>
        <v>1.0085580000000001</v>
      </c>
      <c r="AC24" s="12">
        <f>$D$23</f>
        <v>175</v>
      </c>
      <c r="AD24" s="12">
        <f t="shared" ref="AD24:AD87" si="66">MIN(AC24,AD$14)</f>
        <v>0</v>
      </c>
      <c r="AE24" s="12">
        <f t="shared" ref="AE24:AE87" si="67">AE$14*AD24/100</f>
        <v>0</v>
      </c>
      <c r="AF24" s="12">
        <f t="shared" ref="AF24:AF87" si="68">MAX(MIN(AF$14-AD$14,AC24-AD24),0)</f>
        <v>175</v>
      </c>
      <c r="AG24" s="12">
        <f t="shared" ref="AG24:AG87" si="69">AF24*AG$14/100</f>
        <v>249.375</v>
      </c>
      <c r="AH24" s="12">
        <f t="shared" ref="AH24:AH87" si="70">MAX(MIN(AH$14-AF$14,AC24-AF$14),0)</f>
        <v>0</v>
      </c>
      <c r="AI24" s="12">
        <f t="shared" ref="AI24:AI87" si="71">AH24*AI$14/100</f>
        <v>0</v>
      </c>
      <c r="AJ24" s="12">
        <f t="shared" ref="AJ24:AJ87" si="72">MAX(MIN(AJ$14-AH$14,AC24-AH$14),0)</f>
        <v>0</v>
      </c>
      <c r="AK24" s="12">
        <f t="shared" ref="AK24:AK87" si="73">AJ24*AK$14/100</f>
        <v>0</v>
      </c>
      <c r="AL24" s="12">
        <f t="shared" ref="AL24:AL87" si="74">(AC24-SUM(AH24,AF24,AD24,AJ24))*AL$14/100</f>
        <v>0</v>
      </c>
      <c r="AM24" s="12">
        <f>$C$9*AM$14</f>
        <v>0</v>
      </c>
      <c r="AN24" s="12">
        <f t="shared" ref="AN24:AN87" si="75">SUM(AL24,AK24,AI24,AG24,AE24,AM24)</f>
        <v>249.375</v>
      </c>
      <c r="AO24" s="17">
        <f t="shared" ref="AO24:AO87" si="76">AN24/AC24</f>
        <v>1.425</v>
      </c>
      <c r="AQ24" s="12">
        <f>$D$23</f>
        <v>175</v>
      </c>
      <c r="AR24" s="12">
        <f t="shared" ref="AR24:AR87" si="77">MIN(AQ24,AR$14)</f>
        <v>0</v>
      </c>
      <c r="AS24" s="12">
        <f t="shared" ref="AS24:AS87" si="78">AS$14*AR24/100</f>
        <v>0</v>
      </c>
      <c r="AT24" s="12">
        <f t="shared" ref="AT24:AT87" si="79">MAX(MIN(AT$14-AR$14,AQ24-AR24),0)</f>
        <v>175</v>
      </c>
      <c r="AU24" s="12">
        <f t="shared" ref="AU24:AU87" si="80">AT24*AU$14/100</f>
        <v>194.91149999999993</v>
      </c>
      <c r="AV24" s="12">
        <f t="shared" ref="AV24:AV87" si="81">MAX(MIN(AV$14-AT$14,AQ24-AT$14),0)</f>
        <v>0</v>
      </c>
      <c r="AW24" s="12">
        <f t="shared" ref="AW24:AW87" si="82">AV24*AW$14/100</f>
        <v>0</v>
      </c>
      <c r="AX24" s="12">
        <f t="shared" ref="AX24:AX87" si="83">MAX(MIN(AX$14-AV$14,AQ24-AV$14),0)</f>
        <v>0</v>
      </c>
      <c r="AY24" s="12">
        <f t="shared" ref="AY24:AY87" si="84">AX24*AY$14/100</f>
        <v>0</v>
      </c>
      <c r="AZ24" s="12">
        <f t="shared" ref="AZ24:AZ87" si="85">(AQ24-SUM(AV24,AT24,AR24,AX24))*AZ$14/100</f>
        <v>0</v>
      </c>
      <c r="BA24" s="12">
        <f>$C$9*BA$14</f>
        <v>0</v>
      </c>
      <c r="BB24" s="12">
        <f t="shared" ref="BB24:BB87" si="86">SUM(AZ24,AY24,AW24,AU24,AS24,BA24)</f>
        <v>194.91149999999993</v>
      </c>
      <c r="BC24" s="17">
        <f t="shared" ref="BC24:BC87" si="87">BB24/AQ24</f>
        <v>1.1137799999999995</v>
      </c>
    </row>
    <row r="25" spans="1:55" x14ac:dyDescent="0.25">
      <c r="A25" s="12">
        <f>A24+$D$22</f>
        <v>185.5</v>
      </c>
      <c r="B25" s="12">
        <f t="shared" si="44"/>
        <v>0</v>
      </c>
      <c r="C25" s="12">
        <f t="shared" si="45"/>
        <v>0</v>
      </c>
      <c r="D25" s="12">
        <f t="shared" si="46"/>
        <v>185.5</v>
      </c>
      <c r="E25" s="12">
        <f t="shared" si="47"/>
        <v>173.57234999999997</v>
      </c>
      <c r="F25" s="12">
        <f t="shared" si="48"/>
        <v>0</v>
      </c>
      <c r="G25" s="12">
        <f t="shared" si="49"/>
        <v>0</v>
      </c>
      <c r="H25" s="12">
        <f t="shared" si="50"/>
        <v>0</v>
      </c>
      <c r="I25" s="12">
        <f t="shared" si="51"/>
        <v>0</v>
      </c>
      <c r="J25" s="12">
        <f t="shared" si="52"/>
        <v>0</v>
      </c>
      <c r="K25" s="12">
        <f>$C$9*K$14</f>
        <v>74.571875000000006</v>
      </c>
      <c r="L25" s="12">
        <f t="shared" si="53"/>
        <v>248.14422499999998</v>
      </c>
      <c r="M25" s="17">
        <f t="shared" si="54"/>
        <v>1.337704716981132</v>
      </c>
      <c r="O25" s="12">
        <f>O24+$D$22</f>
        <v>185.5</v>
      </c>
      <c r="P25" s="12">
        <f t="shared" si="55"/>
        <v>185.5</v>
      </c>
      <c r="Q25" s="12">
        <f t="shared" si="56"/>
        <v>187.08750899999998</v>
      </c>
      <c r="R25" s="12">
        <f t="shared" si="57"/>
        <v>0</v>
      </c>
      <c r="S25" s="12">
        <f t="shared" si="58"/>
        <v>0</v>
      </c>
      <c r="T25" s="12">
        <f t="shared" si="59"/>
        <v>0</v>
      </c>
      <c r="U25" s="12">
        <f t="shared" si="60"/>
        <v>0</v>
      </c>
      <c r="V25" s="12">
        <f t="shared" si="61"/>
        <v>0</v>
      </c>
      <c r="W25" s="12">
        <f t="shared" si="62"/>
        <v>0</v>
      </c>
      <c r="X25" s="12">
        <f t="shared" si="63"/>
        <v>0</v>
      </c>
      <c r="Y25" s="12">
        <f>$C$9*Y$14</f>
        <v>0</v>
      </c>
      <c r="Z25" s="12">
        <f t="shared" si="64"/>
        <v>187.08750899999998</v>
      </c>
      <c r="AA25" s="17">
        <f t="shared" si="65"/>
        <v>1.0085579999999998</v>
      </c>
      <c r="AC25" s="12">
        <f>AC24+$D$22</f>
        <v>185.5</v>
      </c>
      <c r="AD25" s="12">
        <f t="shared" si="66"/>
        <v>0</v>
      </c>
      <c r="AE25" s="12">
        <f t="shared" si="67"/>
        <v>0</v>
      </c>
      <c r="AF25" s="12">
        <f t="shared" si="68"/>
        <v>185.5</v>
      </c>
      <c r="AG25" s="12">
        <f t="shared" si="69"/>
        <v>264.33749999999998</v>
      </c>
      <c r="AH25" s="12">
        <f t="shared" si="70"/>
        <v>0</v>
      </c>
      <c r="AI25" s="12">
        <f t="shared" si="71"/>
        <v>0</v>
      </c>
      <c r="AJ25" s="12">
        <f t="shared" si="72"/>
        <v>0</v>
      </c>
      <c r="AK25" s="12">
        <f t="shared" si="73"/>
        <v>0</v>
      </c>
      <c r="AL25" s="12">
        <f t="shared" si="74"/>
        <v>0</v>
      </c>
      <c r="AM25" s="12">
        <f>$C$9*AM$14</f>
        <v>0</v>
      </c>
      <c r="AN25" s="12">
        <f t="shared" si="75"/>
        <v>264.33749999999998</v>
      </c>
      <c r="AO25" s="17">
        <f t="shared" si="76"/>
        <v>1.4249999999999998</v>
      </c>
      <c r="AQ25" s="12">
        <f>AQ24+$D$22</f>
        <v>185.5</v>
      </c>
      <c r="AR25" s="12">
        <f t="shared" si="77"/>
        <v>0</v>
      </c>
      <c r="AS25" s="12">
        <f t="shared" si="78"/>
        <v>0</v>
      </c>
      <c r="AT25" s="12">
        <f t="shared" si="79"/>
        <v>185.5</v>
      </c>
      <c r="AU25" s="12">
        <f t="shared" si="80"/>
        <v>206.60618999999994</v>
      </c>
      <c r="AV25" s="12">
        <f t="shared" si="81"/>
        <v>0</v>
      </c>
      <c r="AW25" s="12">
        <f t="shared" si="82"/>
        <v>0</v>
      </c>
      <c r="AX25" s="12">
        <f t="shared" si="83"/>
        <v>0</v>
      </c>
      <c r="AY25" s="12">
        <f t="shared" si="84"/>
        <v>0</v>
      </c>
      <c r="AZ25" s="12">
        <f t="shared" si="85"/>
        <v>0</v>
      </c>
      <c r="BA25" s="12">
        <f>$C$9*BA$14</f>
        <v>0</v>
      </c>
      <c r="BB25" s="12">
        <f t="shared" si="86"/>
        <v>206.60618999999994</v>
      </c>
      <c r="BC25" s="17">
        <f t="shared" si="87"/>
        <v>1.1137799999999998</v>
      </c>
    </row>
    <row r="26" spans="1:55" x14ac:dyDescent="0.25">
      <c r="A26" s="12">
        <f>A25+$D$22</f>
        <v>196</v>
      </c>
      <c r="B26" s="12">
        <f t="shared" si="44"/>
        <v>0</v>
      </c>
      <c r="C26" s="12">
        <f t="shared" si="45"/>
        <v>0</v>
      </c>
      <c r="D26" s="12">
        <f t="shared" si="46"/>
        <v>196</v>
      </c>
      <c r="E26" s="12">
        <f t="shared" si="47"/>
        <v>183.39719999999997</v>
      </c>
      <c r="F26" s="12">
        <f t="shared" si="48"/>
        <v>0</v>
      </c>
      <c r="G26" s="12">
        <f t="shared" si="49"/>
        <v>0</v>
      </c>
      <c r="H26" s="12">
        <f t="shared" si="50"/>
        <v>0</v>
      </c>
      <c r="I26" s="12">
        <f t="shared" si="51"/>
        <v>0</v>
      </c>
      <c r="J26" s="12">
        <f t="shared" si="52"/>
        <v>0</v>
      </c>
      <c r="K26" s="12">
        <f>$C$9*K$14</f>
        <v>74.571875000000006</v>
      </c>
      <c r="L26" s="12">
        <f t="shared" si="53"/>
        <v>257.96907499999998</v>
      </c>
      <c r="M26" s="17">
        <f t="shared" si="54"/>
        <v>1.3161687499999999</v>
      </c>
      <c r="O26" s="12">
        <f>O25+$D$22</f>
        <v>196</v>
      </c>
      <c r="P26" s="12">
        <f t="shared" si="55"/>
        <v>196</v>
      </c>
      <c r="Q26" s="12">
        <f t="shared" si="56"/>
        <v>197.677368</v>
      </c>
      <c r="R26" s="12">
        <f t="shared" si="57"/>
        <v>0</v>
      </c>
      <c r="S26" s="12">
        <f t="shared" si="58"/>
        <v>0</v>
      </c>
      <c r="T26" s="12">
        <f t="shared" si="59"/>
        <v>0</v>
      </c>
      <c r="U26" s="12">
        <f t="shared" si="60"/>
        <v>0</v>
      </c>
      <c r="V26" s="12">
        <f t="shared" si="61"/>
        <v>0</v>
      </c>
      <c r="W26" s="12">
        <f t="shared" si="62"/>
        <v>0</v>
      </c>
      <c r="X26" s="12">
        <f t="shared" si="63"/>
        <v>0</v>
      </c>
      <c r="Y26" s="12">
        <f>$C$9*Y$14</f>
        <v>0</v>
      </c>
      <c r="Z26" s="12">
        <f t="shared" si="64"/>
        <v>197.677368</v>
      </c>
      <c r="AA26" s="17">
        <f t="shared" si="65"/>
        <v>1.0085580000000001</v>
      </c>
      <c r="AC26" s="12">
        <f>AC25+$D$22</f>
        <v>196</v>
      </c>
      <c r="AD26" s="12">
        <f t="shared" si="66"/>
        <v>0</v>
      </c>
      <c r="AE26" s="12">
        <f t="shared" si="67"/>
        <v>0</v>
      </c>
      <c r="AF26" s="12">
        <f t="shared" si="68"/>
        <v>196</v>
      </c>
      <c r="AG26" s="12">
        <f t="shared" si="69"/>
        <v>279.3</v>
      </c>
      <c r="AH26" s="12">
        <f t="shared" si="70"/>
        <v>0</v>
      </c>
      <c r="AI26" s="12">
        <f t="shared" si="71"/>
        <v>0</v>
      </c>
      <c r="AJ26" s="12">
        <f t="shared" si="72"/>
        <v>0</v>
      </c>
      <c r="AK26" s="12">
        <f t="shared" si="73"/>
        <v>0</v>
      </c>
      <c r="AL26" s="12">
        <f t="shared" si="74"/>
        <v>0</v>
      </c>
      <c r="AM26" s="12">
        <f>$C$9*AM$14</f>
        <v>0</v>
      </c>
      <c r="AN26" s="12">
        <f t="shared" si="75"/>
        <v>279.3</v>
      </c>
      <c r="AO26" s="17">
        <f t="shared" si="76"/>
        <v>1.425</v>
      </c>
      <c r="AQ26" s="12">
        <f>AQ25+$D$22</f>
        <v>196</v>
      </c>
      <c r="AR26" s="12">
        <f t="shared" si="77"/>
        <v>0</v>
      </c>
      <c r="AS26" s="12">
        <f t="shared" si="78"/>
        <v>0</v>
      </c>
      <c r="AT26" s="12">
        <f t="shared" si="79"/>
        <v>196</v>
      </c>
      <c r="AU26" s="12">
        <f t="shared" si="80"/>
        <v>218.30087999999995</v>
      </c>
      <c r="AV26" s="12">
        <f t="shared" si="81"/>
        <v>0</v>
      </c>
      <c r="AW26" s="12">
        <f t="shared" si="82"/>
        <v>0</v>
      </c>
      <c r="AX26" s="12">
        <f t="shared" si="83"/>
        <v>0</v>
      </c>
      <c r="AY26" s="12">
        <f t="shared" si="84"/>
        <v>0</v>
      </c>
      <c r="AZ26" s="12">
        <f t="shared" si="85"/>
        <v>0</v>
      </c>
      <c r="BA26" s="12">
        <f>$C$9*BA$14</f>
        <v>0</v>
      </c>
      <c r="BB26" s="12">
        <f t="shared" si="86"/>
        <v>218.30087999999995</v>
      </c>
      <c r="BC26" s="17">
        <f t="shared" si="87"/>
        <v>1.1137799999999998</v>
      </c>
    </row>
    <row r="27" spans="1:55" x14ac:dyDescent="0.25">
      <c r="A27" s="12">
        <f>A26+$D$22</f>
        <v>206.5</v>
      </c>
      <c r="B27" s="12">
        <f t="shared" si="44"/>
        <v>0</v>
      </c>
      <c r="C27" s="12">
        <f t="shared" si="45"/>
        <v>0</v>
      </c>
      <c r="D27" s="12">
        <f t="shared" si="46"/>
        <v>206.5</v>
      </c>
      <c r="E27" s="12">
        <f t="shared" si="47"/>
        <v>193.22204999999997</v>
      </c>
      <c r="F27" s="12">
        <f t="shared" si="48"/>
        <v>0</v>
      </c>
      <c r="G27" s="12">
        <f t="shared" si="49"/>
        <v>0</v>
      </c>
      <c r="H27" s="12">
        <f t="shared" si="50"/>
        <v>0</v>
      </c>
      <c r="I27" s="12">
        <f t="shared" si="51"/>
        <v>0</v>
      </c>
      <c r="J27" s="12">
        <f t="shared" si="52"/>
        <v>0</v>
      </c>
      <c r="K27" s="12">
        <f>$C$9*K$14</f>
        <v>74.571875000000006</v>
      </c>
      <c r="L27" s="12">
        <f t="shared" si="53"/>
        <v>267.79392499999994</v>
      </c>
      <c r="M27" s="17">
        <f t="shared" si="54"/>
        <v>1.2968228813559319</v>
      </c>
      <c r="O27" s="12">
        <f>O26+$D$22</f>
        <v>206.5</v>
      </c>
      <c r="P27" s="12">
        <f t="shared" si="55"/>
        <v>206.5</v>
      </c>
      <c r="Q27" s="12">
        <f t="shared" si="56"/>
        <v>208.26722699999999</v>
      </c>
      <c r="R27" s="12">
        <f t="shared" si="57"/>
        <v>0</v>
      </c>
      <c r="S27" s="12">
        <f t="shared" si="58"/>
        <v>0</v>
      </c>
      <c r="T27" s="12">
        <f t="shared" si="59"/>
        <v>0</v>
      </c>
      <c r="U27" s="12">
        <f t="shared" si="60"/>
        <v>0</v>
      </c>
      <c r="V27" s="12">
        <f t="shared" si="61"/>
        <v>0</v>
      </c>
      <c r="W27" s="12">
        <f t="shared" si="62"/>
        <v>0</v>
      </c>
      <c r="X27" s="12">
        <f t="shared" si="63"/>
        <v>0</v>
      </c>
      <c r="Y27" s="12">
        <f>$C$9*Y$14</f>
        <v>0</v>
      </c>
      <c r="Z27" s="12">
        <f t="shared" si="64"/>
        <v>208.26722699999999</v>
      </c>
      <c r="AA27" s="17">
        <f t="shared" si="65"/>
        <v>1.0085580000000001</v>
      </c>
      <c r="AC27" s="12">
        <f>AC26+$D$22</f>
        <v>206.5</v>
      </c>
      <c r="AD27" s="12">
        <f t="shared" si="66"/>
        <v>0</v>
      </c>
      <c r="AE27" s="12">
        <f t="shared" si="67"/>
        <v>0</v>
      </c>
      <c r="AF27" s="12">
        <f t="shared" si="68"/>
        <v>206.5</v>
      </c>
      <c r="AG27" s="12">
        <f t="shared" si="69"/>
        <v>294.26249999999999</v>
      </c>
      <c r="AH27" s="12">
        <f t="shared" si="70"/>
        <v>0</v>
      </c>
      <c r="AI27" s="12">
        <f t="shared" si="71"/>
        <v>0</v>
      </c>
      <c r="AJ27" s="12">
        <f t="shared" si="72"/>
        <v>0</v>
      </c>
      <c r="AK27" s="12">
        <f t="shared" si="73"/>
        <v>0</v>
      </c>
      <c r="AL27" s="12">
        <f t="shared" si="74"/>
        <v>0</v>
      </c>
      <c r="AM27" s="12">
        <f>$C$9*AM$14</f>
        <v>0</v>
      </c>
      <c r="AN27" s="12">
        <f t="shared" si="75"/>
        <v>294.26249999999999</v>
      </c>
      <c r="AO27" s="17">
        <f t="shared" si="76"/>
        <v>1.425</v>
      </c>
      <c r="AQ27" s="12">
        <f>AQ26+$D$22</f>
        <v>206.5</v>
      </c>
      <c r="AR27" s="12">
        <f t="shared" si="77"/>
        <v>0</v>
      </c>
      <c r="AS27" s="12">
        <f t="shared" si="78"/>
        <v>0</v>
      </c>
      <c r="AT27" s="12">
        <f t="shared" si="79"/>
        <v>206.5</v>
      </c>
      <c r="AU27" s="12">
        <f t="shared" si="80"/>
        <v>229.99556999999993</v>
      </c>
      <c r="AV27" s="12">
        <f t="shared" si="81"/>
        <v>0</v>
      </c>
      <c r="AW27" s="12">
        <f t="shared" si="82"/>
        <v>0</v>
      </c>
      <c r="AX27" s="12">
        <f t="shared" si="83"/>
        <v>0</v>
      </c>
      <c r="AY27" s="12">
        <f t="shared" si="84"/>
        <v>0</v>
      </c>
      <c r="AZ27" s="12">
        <f t="shared" si="85"/>
        <v>0</v>
      </c>
      <c r="BA27" s="12">
        <f>$C$9*BA$14</f>
        <v>0</v>
      </c>
      <c r="BB27" s="12">
        <f t="shared" si="86"/>
        <v>229.99556999999993</v>
      </c>
      <c r="BC27" s="17">
        <f t="shared" si="87"/>
        <v>1.1137799999999998</v>
      </c>
    </row>
    <row r="28" spans="1:55" x14ac:dyDescent="0.25">
      <c r="A28" s="12">
        <f>A27+$D$22</f>
        <v>217</v>
      </c>
      <c r="B28" s="12">
        <f t="shared" si="44"/>
        <v>0</v>
      </c>
      <c r="C28" s="12">
        <f t="shared" si="45"/>
        <v>0</v>
      </c>
      <c r="D28" s="12">
        <f t="shared" si="46"/>
        <v>217</v>
      </c>
      <c r="E28" s="12">
        <f t="shared" si="47"/>
        <v>203.04689999999999</v>
      </c>
      <c r="F28" s="12">
        <f t="shared" si="48"/>
        <v>0</v>
      </c>
      <c r="G28" s="12">
        <f t="shared" si="49"/>
        <v>0</v>
      </c>
      <c r="H28" s="12">
        <f t="shared" si="50"/>
        <v>0</v>
      </c>
      <c r="I28" s="12">
        <f t="shared" si="51"/>
        <v>0</v>
      </c>
      <c r="J28" s="12">
        <f t="shared" si="52"/>
        <v>0</v>
      </c>
      <c r="K28" s="12">
        <f>$C$9*K$14</f>
        <v>74.571875000000006</v>
      </c>
      <c r="L28" s="12">
        <f t="shared" si="53"/>
        <v>277.61877500000003</v>
      </c>
      <c r="M28" s="17">
        <f t="shared" si="54"/>
        <v>1.2793491935483872</v>
      </c>
      <c r="O28" s="12">
        <f>O27+$D$22</f>
        <v>217</v>
      </c>
      <c r="P28" s="12">
        <f t="shared" si="55"/>
        <v>217</v>
      </c>
      <c r="Q28" s="12">
        <f t="shared" si="56"/>
        <v>218.85708599999998</v>
      </c>
      <c r="R28" s="12">
        <f t="shared" si="57"/>
        <v>0</v>
      </c>
      <c r="S28" s="12">
        <f t="shared" si="58"/>
        <v>0</v>
      </c>
      <c r="T28" s="12">
        <f t="shared" si="59"/>
        <v>0</v>
      </c>
      <c r="U28" s="12">
        <f t="shared" si="60"/>
        <v>0</v>
      </c>
      <c r="V28" s="12">
        <f t="shared" si="61"/>
        <v>0</v>
      </c>
      <c r="W28" s="12">
        <f t="shared" si="62"/>
        <v>0</v>
      </c>
      <c r="X28" s="12">
        <f t="shared" si="63"/>
        <v>0</v>
      </c>
      <c r="Y28" s="12">
        <f>$C$9*Y$14</f>
        <v>0</v>
      </c>
      <c r="Z28" s="12">
        <f t="shared" si="64"/>
        <v>218.85708599999998</v>
      </c>
      <c r="AA28" s="17">
        <f t="shared" si="65"/>
        <v>1.0085579999999998</v>
      </c>
      <c r="AC28" s="12">
        <f>AC27+$D$22</f>
        <v>217</v>
      </c>
      <c r="AD28" s="12">
        <f t="shared" si="66"/>
        <v>0</v>
      </c>
      <c r="AE28" s="12">
        <f t="shared" si="67"/>
        <v>0</v>
      </c>
      <c r="AF28" s="12">
        <f t="shared" si="68"/>
        <v>217</v>
      </c>
      <c r="AG28" s="12">
        <f t="shared" si="69"/>
        <v>309.22500000000002</v>
      </c>
      <c r="AH28" s="12">
        <f t="shared" si="70"/>
        <v>0</v>
      </c>
      <c r="AI28" s="12">
        <f t="shared" si="71"/>
        <v>0</v>
      </c>
      <c r="AJ28" s="12">
        <f t="shared" si="72"/>
        <v>0</v>
      </c>
      <c r="AK28" s="12">
        <f t="shared" si="73"/>
        <v>0</v>
      </c>
      <c r="AL28" s="12">
        <f t="shared" si="74"/>
        <v>0</v>
      </c>
      <c r="AM28" s="12">
        <f>$C$9*AM$14</f>
        <v>0</v>
      </c>
      <c r="AN28" s="12">
        <f t="shared" si="75"/>
        <v>309.22500000000002</v>
      </c>
      <c r="AO28" s="17">
        <f t="shared" si="76"/>
        <v>1.425</v>
      </c>
      <c r="AQ28" s="12">
        <f>AQ27+$D$22</f>
        <v>217</v>
      </c>
      <c r="AR28" s="12">
        <f t="shared" si="77"/>
        <v>0</v>
      </c>
      <c r="AS28" s="12">
        <f t="shared" si="78"/>
        <v>0</v>
      </c>
      <c r="AT28" s="12">
        <f t="shared" si="79"/>
        <v>217</v>
      </c>
      <c r="AU28" s="12">
        <f t="shared" si="80"/>
        <v>241.69025999999994</v>
      </c>
      <c r="AV28" s="12">
        <f t="shared" si="81"/>
        <v>0</v>
      </c>
      <c r="AW28" s="12">
        <f t="shared" si="82"/>
        <v>0</v>
      </c>
      <c r="AX28" s="12">
        <f t="shared" si="83"/>
        <v>0</v>
      </c>
      <c r="AY28" s="12">
        <f t="shared" si="84"/>
        <v>0</v>
      </c>
      <c r="AZ28" s="12">
        <f t="shared" si="85"/>
        <v>0</v>
      </c>
      <c r="BA28" s="12">
        <f>$C$9*BA$14</f>
        <v>0</v>
      </c>
      <c r="BB28" s="12">
        <f t="shared" si="86"/>
        <v>241.69025999999994</v>
      </c>
      <c r="BC28" s="17">
        <f t="shared" si="87"/>
        <v>1.1137799999999998</v>
      </c>
    </row>
    <row r="29" spans="1:55" x14ac:dyDescent="0.25">
      <c r="A29" s="12">
        <f>A28+$D$22</f>
        <v>227.5</v>
      </c>
      <c r="B29" s="12">
        <f t="shared" si="44"/>
        <v>0</v>
      </c>
      <c r="C29" s="12">
        <f t="shared" si="45"/>
        <v>0</v>
      </c>
      <c r="D29" s="12">
        <f t="shared" si="46"/>
        <v>227.5</v>
      </c>
      <c r="E29" s="12">
        <f t="shared" si="47"/>
        <v>212.87174999999999</v>
      </c>
      <c r="F29" s="12">
        <f t="shared" si="48"/>
        <v>0</v>
      </c>
      <c r="G29" s="12">
        <f t="shared" si="49"/>
        <v>0</v>
      </c>
      <c r="H29" s="12">
        <f t="shared" si="50"/>
        <v>0</v>
      </c>
      <c r="I29" s="12">
        <f t="shared" si="51"/>
        <v>0</v>
      </c>
      <c r="J29" s="12">
        <f t="shared" si="52"/>
        <v>0</v>
      </c>
      <c r="K29" s="12">
        <f>$C$9*K$14</f>
        <v>74.571875000000006</v>
      </c>
      <c r="L29" s="12">
        <f t="shared" si="53"/>
        <v>287.443625</v>
      </c>
      <c r="M29" s="17">
        <f t="shared" si="54"/>
        <v>1.2634884615384616</v>
      </c>
      <c r="O29" s="12">
        <f>O28+$D$22</f>
        <v>227.5</v>
      </c>
      <c r="P29" s="12">
        <f t="shared" si="55"/>
        <v>227.5</v>
      </c>
      <c r="Q29" s="12">
        <f t="shared" si="56"/>
        <v>229.44694499999997</v>
      </c>
      <c r="R29" s="12">
        <f t="shared" si="57"/>
        <v>0</v>
      </c>
      <c r="S29" s="12">
        <f t="shared" si="58"/>
        <v>0</v>
      </c>
      <c r="T29" s="12">
        <f t="shared" si="59"/>
        <v>0</v>
      </c>
      <c r="U29" s="12">
        <f t="shared" si="60"/>
        <v>0</v>
      </c>
      <c r="V29" s="12">
        <f t="shared" si="61"/>
        <v>0</v>
      </c>
      <c r="W29" s="12">
        <f t="shared" si="62"/>
        <v>0</v>
      </c>
      <c r="X29" s="12">
        <f t="shared" si="63"/>
        <v>0</v>
      </c>
      <c r="Y29" s="12">
        <f>$C$9*Y$14</f>
        <v>0</v>
      </c>
      <c r="Z29" s="12">
        <f t="shared" si="64"/>
        <v>229.44694499999997</v>
      </c>
      <c r="AA29" s="17">
        <f t="shared" si="65"/>
        <v>1.0085579999999998</v>
      </c>
      <c r="AC29" s="12">
        <f>AC28+$D$22</f>
        <v>227.5</v>
      </c>
      <c r="AD29" s="12">
        <f t="shared" si="66"/>
        <v>0</v>
      </c>
      <c r="AE29" s="12">
        <f t="shared" si="67"/>
        <v>0</v>
      </c>
      <c r="AF29" s="12">
        <f t="shared" si="68"/>
        <v>227.5</v>
      </c>
      <c r="AG29" s="12">
        <f t="shared" si="69"/>
        <v>324.1875</v>
      </c>
      <c r="AH29" s="12">
        <f t="shared" si="70"/>
        <v>0</v>
      </c>
      <c r="AI29" s="12">
        <f t="shared" si="71"/>
        <v>0</v>
      </c>
      <c r="AJ29" s="12">
        <f t="shared" si="72"/>
        <v>0</v>
      </c>
      <c r="AK29" s="12">
        <f t="shared" si="73"/>
        <v>0</v>
      </c>
      <c r="AL29" s="12">
        <f t="shared" si="74"/>
        <v>0</v>
      </c>
      <c r="AM29" s="12">
        <f>$C$9*AM$14</f>
        <v>0</v>
      </c>
      <c r="AN29" s="12">
        <f t="shared" si="75"/>
        <v>324.1875</v>
      </c>
      <c r="AO29" s="17">
        <f t="shared" si="76"/>
        <v>1.425</v>
      </c>
      <c r="AQ29" s="12">
        <f>AQ28+$D$22</f>
        <v>227.5</v>
      </c>
      <c r="AR29" s="12">
        <f t="shared" si="77"/>
        <v>0</v>
      </c>
      <c r="AS29" s="12">
        <f t="shared" si="78"/>
        <v>0</v>
      </c>
      <c r="AT29" s="12">
        <f t="shared" si="79"/>
        <v>227.5</v>
      </c>
      <c r="AU29" s="12">
        <f t="shared" si="80"/>
        <v>253.38494999999995</v>
      </c>
      <c r="AV29" s="12">
        <f t="shared" si="81"/>
        <v>0</v>
      </c>
      <c r="AW29" s="12">
        <f t="shared" si="82"/>
        <v>0</v>
      </c>
      <c r="AX29" s="12">
        <f t="shared" si="83"/>
        <v>0</v>
      </c>
      <c r="AY29" s="12">
        <f t="shared" si="84"/>
        <v>0</v>
      </c>
      <c r="AZ29" s="12">
        <f t="shared" si="85"/>
        <v>0</v>
      </c>
      <c r="BA29" s="12">
        <f>$C$9*BA$14</f>
        <v>0</v>
      </c>
      <c r="BB29" s="12">
        <f t="shared" si="86"/>
        <v>253.38494999999995</v>
      </c>
      <c r="BC29" s="17">
        <f t="shared" si="87"/>
        <v>1.1137799999999998</v>
      </c>
    </row>
    <row r="30" spans="1:55" x14ac:dyDescent="0.25">
      <c r="A30" s="12">
        <f>A29+$D$22</f>
        <v>238</v>
      </c>
      <c r="B30" s="12">
        <f t="shared" si="44"/>
        <v>0</v>
      </c>
      <c r="C30" s="12">
        <f t="shared" si="45"/>
        <v>0</v>
      </c>
      <c r="D30" s="12">
        <f t="shared" si="46"/>
        <v>238</v>
      </c>
      <c r="E30" s="12">
        <f t="shared" si="47"/>
        <v>222.69659999999999</v>
      </c>
      <c r="F30" s="12">
        <f t="shared" si="48"/>
        <v>0</v>
      </c>
      <c r="G30" s="12">
        <f t="shared" si="49"/>
        <v>0</v>
      </c>
      <c r="H30" s="12">
        <f t="shared" si="50"/>
        <v>0</v>
      </c>
      <c r="I30" s="12">
        <f t="shared" si="51"/>
        <v>0</v>
      </c>
      <c r="J30" s="12">
        <f t="shared" si="52"/>
        <v>0</v>
      </c>
      <c r="K30" s="12">
        <f>$C$9*K$14</f>
        <v>74.571875000000006</v>
      </c>
      <c r="L30" s="12">
        <f t="shared" si="53"/>
        <v>297.26847499999997</v>
      </c>
      <c r="M30" s="17">
        <f t="shared" si="54"/>
        <v>1.2490272058823528</v>
      </c>
      <c r="O30" s="12">
        <f>O29+$D$22</f>
        <v>238</v>
      </c>
      <c r="P30" s="12">
        <f t="shared" si="55"/>
        <v>238</v>
      </c>
      <c r="Q30" s="12">
        <f t="shared" si="56"/>
        <v>240.03680399999996</v>
      </c>
      <c r="R30" s="12">
        <f t="shared" si="57"/>
        <v>0</v>
      </c>
      <c r="S30" s="12">
        <f t="shared" si="58"/>
        <v>0</v>
      </c>
      <c r="T30" s="12">
        <f t="shared" si="59"/>
        <v>0</v>
      </c>
      <c r="U30" s="12">
        <f t="shared" si="60"/>
        <v>0</v>
      </c>
      <c r="V30" s="12">
        <f t="shared" si="61"/>
        <v>0</v>
      </c>
      <c r="W30" s="12">
        <f t="shared" si="62"/>
        <v>0</v>
      </c>
      <c r="X30" s="12">
        <f t="shared" si="63"/>
        <v>0</v>
      </c>
      <c r="Y30" s="12">
        <f>$C$9*Y$14</f>
        <v>0</v>
      </c>
      <c r="Z30" s="12">
        <f t="shared" si="64"/>
        <v>240.03680399999996</v>
      </c>
      <c r="AA30" s="17">
        <f t="shared" si="65"/>
        <v>1.0085579999999998</v>
      </c>
      <c r="AC30" s="12">
        <f>AC29+$D$22</f>
        <v>238</v>
      </c>
      <c r="AD30" s="12">
        <f t="shared" si="66"/>
        <v>0</v>
      </c>
      <c r="AE30" s="12">
        <f t="shared" si="67"/>
        <v>0</v>
      </c>
      <c r="AF30" s="12">
        <f t="shared" si="68"/>
        <v>238</v>
      </c>
      <c r="AG30" s="12">
        <f t="shared" si="69"/>
        <v>339.15</v>
      </c>
      <c r="AH30" s="12">
        <f t="shared" si="70"/>
        <v>0</v>
      </c>
      <c r="AI30" s="12">
        <f t="shared" si="71"/>
        <v>0</v>
      </c>
      <c r="AJ30" s="12">
        <f t="shared" si="72"/>
        <v>0</v>
      </c>
      <c r="AK30" s="12">
        <f t="shared" si="73"/>
        <v>0</v>
      </c>
      <c r="AL30" s="12">
        <f t="shared" si="74"/>
        <v>0</v>
      </c>
      <c r="AM30" s="12">
        <f>$C$9*AM$14</f>
        <v>0</v>
      </c>
      <c r="AN30" s="12">
        <f t="shared" si="75"/>
        <v>339.15</v>
      </c>
      <c r="AO30" s="17">
        <f t="shared" si="76"/>
        <v>1.4249999999999998</v>
      </c>
      <c r="AQ30" s="12">
        <f>AQ29+$D$22</f>
        <v>238</v>
      </c>
      <c r="AR30" s="12">
        <f t="shared" si="77"/>
        <v>0</v>
      </c>
      <c r="AS30" s="12">
        <f t="shared" si="78"/>
        <v>0</v>
      </c>
      <c r="AT30" s="12">
        <f t="shared" si="79"/>
        <v>238</v>
      </c>
      <c r="AU30" s="12">
        <f t="shared" si="80"/>
        <v>265.07963999999993</v>
      </c>
      <c r="AV30" s="12">
        <f t="shared" si="81"/>
        <v>0</v>
      </c>
      <c r="AW30" s="12">
        <f t="shared" si="82"/>
        <v>0</v>
      </c>
      <c r="AX30" s="12">
        <f t="shared" si="83"/>
        <v>0</v>
      </c>
      <c r="AY30" s="12">
        <f t="shared" si="84"/>
        <v>0</v>
      </c>
      <c r="AZ30" s="12">
        <f t="shared" si="85"/>
        <v>0</v>
      </c>
      <c r="BA30" s="12">
        <f>$C$9*BA$14</f>
        <v>0</v>
      </c>
      <c r="BB30" s="12">
        <f t="shared" si="86"/>
        <v>265.07963999999993</v>
      </c>
      <c r="BC30" s="17">
        <f t="shared" si="87"/>
        <v>1.1137799999999998</v>
      </c>
    </row>
    <row r="31" spans="1:55" x14ac:dyDescent="0.25">
      <c r="A31" s="12">
        <f>A30+$D$22</f>
        <v>248.5</v>
      </c>
      <c r="B31" s="12">
        <f t="shared" si="44"/>
        <v>0</v>
      </c>
      <c r="C31" s="12">
        <f t="shared" si="45"/>
        <v>0</v>
      </c>
      <c r="D31" s="12">
        <f t="shared" si="46"/>
        <v>248.5</v>
      </c>
      <c r="E31" s="12">
        <f t="shared" si="47"/>
        <v>232.52144999999996</v>
      </c>
      <c r="F31" s="12">
        <f t="shared" si="48"/>
        <v>0</v>
      </c>
      <c r="G31" s="12">
        <f t="shared" si="49"/>
        <v>0</v>
      </c>
      <c r="H31" s="12">
        <f t="shared" si="50"/>
        <v>0</v>
      </c>
      <c r="I31" s="12">
        <f t="shared" si="51"/>
        <v>0</v>
      </c>
      <c r="J31" s="12">
        <f t="shared" si="52"/>
        <v>0</v>
      </c>
      <c r="K31" s="12">
        <f>$C$9*K$14</f>
        <v>74.571875000000006</v>
      </c>
      <c r="L31" s="12">
        <f t="shared" si="53"/>
        <v>307.09332499999994</v>
      </c>
      <c r="M31" s="17">
        <f t="shared" si="54"/>
        <v>1.2357880281690139</v>
      </c>
      <c r="O31" s="12">
        <f>O30+$D$22</f>
        <v>248.5</v>
      </c>
      <c r="P31" s="12">
        <f t="shared" si="55"/>
        <v>248.5</v>
      </c>
      <c r="Q31" s="12">
        <f t="shared" si="56"/>
        <v>250.62666299999998</v>
      </c>
      <c r="R31" s="12">
        <f t="shared" si="57"/>
        <v>0</v>
      </c>
      <c r="S31" s="12">
        <f t="shared" si="58"/>
        <v>0</v>
      </c>
      <c r="T31" s="12">
        <f t="shared" si="59"/>
        <v>0</v>
      </c>
      <c r="U31" s="12">
        <f t="shared" si="60"/>
        <v>0</v>
      </c>
      <c r="V31" s="12">
        <f t="shared" si="61"/>
        <v>0</v>
      </c>
      <c r="W31" s="12">
        <f t="shared" si="62"/>
        <v>0</v>
      </c>
      <c r="X31" s="12">
        <f t="shared" si="63"/>
        <v>0</v>
      </c>
      <c r="Y31" s="12">
        <f>$C$9*Y$14</f>
        <v>0</v>
      </c>
      <c r="Z31" s="12">
        <f t="shared" si="64"/>
        <v>250.62666299999998</v>
      </c>
      <c r="AA31" s="17">
        <f t="shared" si="65"/>
        <v>1.0085579999999998</v>
      </c>
      <c r="AC31" s="12">
        <f>AC30+$D$22</f>
        <v>248.5</v>
      </c>
      <c r="AD31" s="12">
        <f t="shared" si="66"/>
        <v>0</v>
      </c>
      <c r="AE31" s="12">
        <f t="shared" si="67"/>
        <v>0</v>
      </c>
      <c r="AF31" s="12">
        <f t="shared" si="68"/>
        <v>248.5</v>
      </c>
      <c r="AG31" s="12">
        <f t="shared" si="69"/>
        <v>354.11250000000001</v>
      </c>
      <c r="AH31" s="12">
        <f t="shared" si="70"/>
        <v>0</v>
      </c>
      <c r="AI31" s="12">
        <f t="shared" si="71"/>
        <v>0</v>
      </c>
      <c r="AJ31" s="12">
        <f t="shared" si="72"/>
        <v>0</v>
      </c>
      <c r="AK31" s="12">
        <f t="shared" si="73"/>
        <v>0</v>
      </c>
      <c r="AL31" s="12">
        <f t="shared" si="74"/>
        <v>0</v>
      </c>
      <c r="AM31" s="12">
        <f>$C$9*AM$14</f>
        <v>0</v>
      </c>
      <c r="AN31" s="12">
        <f t="shared" si="75"/>
        <v>354.11250000000001</v>
      </c>
      <c r="AO31" s="17">
        <f t="shared" si="76"/>
        <v>1.425</v>
      </c>
      <c r="AQ31" s="12">
        <f>AQ30+$D$22</f>
        <v>248.5</v>
      </c>
      <c r="AR31" s="12">
        <f t="shared" si="77"/>
        <v>0</v>
      </c>
      <c r="AS31" s="12">
        <f t="shared" si="78"/>
        <v>0</v>
      </c>
      <c r="AT31" s="12">
        <f t="shared" si="79"/>
        <v>248.5</v>
      </c>
      <c r="AU31" s="12">
        <f t="shared" si="80"/>
        <v>276.77432999999996</v>
      </c>
      <c r="AV31" s="12">
        <f t="shared" si="81"/>
        <v>0</v>
      </c>
      <c r="AW31" s="12">
        <f t="shared" si="82"/>
        <v>0</v>
      </c>
      <c r="AX31" s="12">
        <f t="shared" si="83"/>
        <v>0</v>
      </c>
      <c r="AY31" s="12">
        <f t="shared" si="84"/>
        <v>0</v>
      </c>
      <c r="AZ31" s="12">
        <f t="shared" si="85"/>
        <v>0</v>
      </c>
      <c r="BA31" s="12">
        <f>$C$9*BA$14</f>
        <v>0</v>
      </c>
      <c r="BB31" s="12">
        <f t="shared" si="86"/>
        <v>276.77432999999996</v>
      </c>
      <c r="BC31" s="17">
        <f t="shared" si="87"/>
        <v>1.1137799999999998</v>
      </c>
    </row>
    <row r="32" spans="1:55" x14ac:dyDescent="0.25">
      <c r="A32" s="12">
        <f>A31+$D$22</f>
        <v>259</v>
      </c>
      <c r="B32" s="12">
        <f t="shared" si="44"/>
        <v>0</v>
      </c>
      <c r="C32" s="12">
        <f t="shared" si="45"/>
        <v>0</v>
      </c>
      <c r="D32" s="12">
        <f t="shared" si="46"/>
        <v>259</v>
      </c>
      <c r="E32" s="12">
        <f t="shared" si="47"/>
        <v>242.34629999999999</v>
      </c>
      <c r="F32" s="12">
        <f t="shared" si="48"/>
        <v>0</v>
      </c>
      <c r="G32" s="12">
        <f t="shared" si="49"/>
        <v>0</v>
      </c>
      <c r="H32" s="12">
        <f t="shared" si="50"/>
        <v>0</v>
      </c>
      <c r="I32" s="12">
        <f t="shared" si="51"/>
        <v>0</v>
      </c>
      <c r="J32" s="12">
        <f t="shared" si="52"/>
        <v>0</v>
      </c>
      <c r="K32" s="12">
        <f>$C$9*K$14</f>
        <v>74.571875000000006</v>
      </c>
      <c r="L32" s="12">
        <f t="shared" si="53"/>
        <v>316.91817500000002</v>
      </c>
      <c r="M32" s="17">
        <f t="shared" si="54"/>
        <v>1.2236222972972974</v>
      </c>
      <c r="O32" s="12">
        <f>O31+$D$22</f>
        <v>259</v>
      </c>
      <c r="P32" s="12">
        <f t="shared" si="55"/>
        <v>259</v>
      </c>
      <c r="Q32" s="12">
        <f t="shared" si="56"/>
        <v>261.21652199999994</v>
      </c>
      <c r="R32" s="12">
        <f t="shared" si="57"/>
        <v>0</v>
      </c>
      <c r="S32" s="12">
        <f t="shared" si="58"/>
        <v>0</v>
      </c>
      <c r="T32" s="12">
        <f t="shared" si="59"/>
        <v>0</v>
      </c>
      <c r="U32" s="12">
        <f t="shared" si="60"/>
        <v>0</v>
      </c>
      <c r="V32" s="12">
        <f t="shared" si="61"/>
        <v>0</v>
      </c>
      <c r="W32" s="12">
        <f t="shared" si="62"/>
        <v>0</v>
      </c>
      <c r="X32" s="12">
        <f t="shared" si="63"/>
        <v>0</v>
      </c>
      <c r="Y32" s="12">
        <f>$C$9*Y$14</f>
        <v>0</v>
      </c>
      <c r="Z32" s="12">
        <f t="shared" si="64"/>
        <v>261.21652199999994</v>
      </c>
      <c r="AA32" s="17">
        <f t="shared" si="65"/>
        <v>1.0085579999999998</v>
      </c>
      <c r="AC32" s="12">
        <f>AC31+$D$22</f>
        <v>259</v>
      </c>
      <c r="AD32" s="12">
        <f t="shared" si="66"/>
        <v>0</v>
      </c>
      <c r="AE32" s="12">
        <f t="shared" si="67"/>
        <v>0</v>
      </c>
      <c r="AF32" s="12">
        <f t="shared" si="68"/>
        <v>259</v>
      </c>
      <c r="AG32" s="12">
        <f t="shared" si="69"/>
        <v>369.07499999999999</v>
      </c>
      <c r="AH32" s="12">
        <f t="shared" si="70"/>
        <v>0</v>
      </c>
      <c r="AI32" s="12">
        <f t="shared" si="71"/>
        <v>0</v>
      </c>
      <c r="AJ32" s="12">
        <f t="shared" si="72"/>
        <v>0</v>
      </c>
      <c r="AK32" s="12">
        <f t="shared" si="73"/>
        <v>0</v>
      </c>
      <c r="AL32" s="12">
        <f t="shared" si="74"/>
        <v>0</v>
      </c>
      <c r="AM32" s="12">
        <f>$C$9*AM$14</f>
        <v>0</v>
      </c>
      <c r="AN32" s="12">
        <f t="shared" si="75"/>
        <v>369.07499999999999</v>
      </c>
      <c r="AO32" s="17">
        <f t="shared" si="76"/>
        <v>1.425</v>
      </c>
      <c r="AQ32" s="12">
        <f>AQ31+$D$22</f>
        <v>259</v>
      </c>
      <c r="AR32" s="12">
        <f t="shared" si="77"/>
        <v>0</v>
      </c>
      <c r="AS32" s="12">
        <f t="shared" si="78"/>
        <v>0</v>
      </c>
      <c r="AT32" s="12">
        <f t="shared" si="79"/>
        <v>259</v>
      </c>
      <c r="AU32" s="12">
        <f t="shared" si="80"/>
        <v>288.46901999999989</v>
      </c>
      <c r="AV32" s="12">
        <f t="shared" si="81"/>
        <v>0</v>
      </c>
      <c r="AW32" s="12">
        <f t="shared" si="82"/>
        <v>0</v>
      </c>
      <c r="AX32" s="12">
        <f t="shared" si="83"/>
        <v>0</v>
      </c>
      <c r="AY32" s="12">
        <f t="shared" si="84"/>
        <v>0</v>
      </c>
      <c r="AZ32" s="12">
        <f t="shared" si="85"/>
        <v>0</v>
      </c>
      <c r="BA32" s="12">
        <f>$C$9*BA$14</f>
        <v>0</v>
      </c>
      <c r="BB32" s="12">
        <f t="shared" si="86"/>
        <v>288.46901999999989</v>
      </c>
      <c r="BC32" s="17">
        <f t="shared" si="87"/>
        <v>1.1137799999999995</v>
      </c>
    </row>
    <row r="33" spans="1:55" x14ac:dyDescent="0.25">
      <c r="A33" s="12">
        <f>A32+$D$22</f>
        <v>269.5</v>
      </c>
      <c r="B33" s="12">
        <f t="shared" si="44"/>
        <v>0</v>
      </c>
      <c r="C33" s="12">
        <f t="shared" si="45"/>
        <v>0</v>
      </c>
      <c r="D33" s="12">
        <f t="shared" si="46"/>
        <v>269.5</v>
      </c>
      <c r="E33" s="12">
        <f t="shared" si="47"/>
        <v>252.17114999999998</v>
      </c>
      <c r="F33" s="12">
        <f t="shared" si="48"/>
        <v>0</v>
      </c>
      <c r="G33" s="12">
        <f t="shared" si="49"/>
        <v>0</v>
      </c>
      <c r="H33" s="12">
        <f t="shared" si="50"/>
        <v>0</v>
      </c>
      <c r="I33" s="12">
        <f t="shared" si="51"/>
        <v>0</v>
      </c>
      <c r="J33" s="12">
        <f t="shared" si="52"/>
        <v>0</v>
      </c>
      <c r="K33" s="12">
        <f>$C$9*K$14</f>
        <v>74.571875000000006</v>
      </c>
      <c r="L33" s="12">
        <f t="shared" si="53"/>
        <v>326.74302499999999</v>
      </c>
      <c r="M33" s="17">
        <f t="shared" si="54"/>
        <v>1.2124045454545453</v>
      </c>
      <c r="O33" s="12">
        <f>O32+$D$22</f>
        <v>269.5</v>
      </c>
      <c r="P33" s="12">
        <f t="shared" si="55"/>
        <v>269.5</v>
      </c>
      <c r="Q33" s="12">
        <f t="shared" si="56"/>
        <v>271.80638099999999</v>
      </c>
      <c r="R33" s="12">
        <f t="shared" si="57"/>
        <v>0</v>
      </c>
      <c r="S33" s="12">
        <f t="shared" si="58"/>
        <v>0</v>
      </c>
      <c r="T33" s="12">
        <f t="shared" si="59"/>
        <v>0</v>
      </c>
      <c r="U33" s="12">
        <f t="shared" si="60"/>
        <v>0</v>
      </c>
      <c r="V33" s="12">
        <f t="shared" si="61"/>
        <v>0</v>
      </c>
      <c r="W33" s="12">
        <f t="shared" si="62"/>
        <v>0</v>
      </c>
      <c r="X33" s="12">
        <f t="shared" si="63"/>
        <v>0</v>
      </c>
      <c r="Y33" s="12">
        <f>$C$9*Y$14</f>
        <v>0</v>
      </c>
      <c r="Z33" s="12">
        <f t="shared" si="64"/>
        <v>271.80638099999999</v>
      </c>
      <c r="AA33" s="17">
        <f t="shared" si="65"/>
        <v>1.0085579999999998</v>
      </c>
      <c r="AC33" s="12">
        <f>AC32+$D$22</f>
        <v>269.5</v>
      </c>
      <c r="AD33" s="12">
        <f t="shared" si="66"/>
        <v>0</v>
      </c>
      <c r="AE33" s="12">
        <f t="shared" si="67"/>
        <v>0</v>
      </c>
      <c r="AF33" s="12">
        <f t="shared" si="68"/>
        <v>269.5</v>
      </c>
      <c r="AG33" s="12">
        <f t="shared" si="69"/>
        <v>384.03750000000002</v>
      </c>
      <c r="AH33" s="12">
        <f t="shared" si="70"/>
        <v>0</v>
      </c>
      <c r="AI33" s="12">
        <f t="shared" si="71"/>
        <v>0</v>
      </c>
      <c r="AJ33" s="12">
        <f t="shared" si="72"/>
        <v>0</v>
      </c>
      <c r="AK33" s="12">
        <f t="shared" si="73"/>
        <v>0</v>
      </c>
      <c r="AL33" s="12">
        <f t="shared" si="74"/>
        <v>0</v>
      </c>
      <c r="AM33" s="12">
        <f>$C$9*AM$14</f>
        <v>0</v>
      </c>
      <c r="AN33" s="12">
        <f t="shared" si="75"/>
        <v>384.03750000000002</v>
      </c>
      <c r="AO33" s="17">
        <f t="shared" si="76"/>
        <v>1.425</v>
      </c>
      <c r="AQ33" s="12">
        <f>AQ32+$D$22</f>
        <v>269.5</v>
      </c>
      <c r="AR33" s="12">
        <f t="shared" si="77"/>
        <v>0</v>
      </c>
      <c r="AS33" s="12">
        <f t="shared" si="78"/>
        <v>0</v>
      </c>
      <c r="AT33" s="12">
        <f t="shared" si="79"/>
        <v>269.5</v>
      </c>
      <c r="AU33" s="12">
        <f t="shared" si="80"/>
        <v>300.16370999999992</v>
      </c>
      <c r="AV33" s="12">
        <f t="shared" si="81"/>
        <v>0</v>
      </c>
      <c r="AW33" s="12">
        <f t="shared" si="82"/>
        <v>0</v>
      </c>
      <c r="AX33" s="12">
        <f t="shared" si="83"/>
        <v>0</v>
      </c>
      <c r="AY33" s="12">
        <f t="shared" si="84"/>
        <v>0</v>
      </c>
      <c r="AZ33" s="12">
        <f t="shared" si="85"/>
        <v>0</v>
      </c>
      <c r="BA33" s="12">
        <f>$C$9*BA$14</f>
        <v>0</v>
      </c>
      <c r="BB33" s="12">
        <f t="shared" si="86"/>
        <v>300.16370999999992</v>
      </c>
      <c r="BC33" s="17">
        <f t="shared" si="87"/>
        <v>1.1137799999999998</v>
      </c>
    </row>
    <row r="34" spans="1:55" x14ac:dyDescent="0.25">
      <c r="A34" s="12">
        <f>A33+$D$22</f>
        <v>280</v>
      </c>
      <c r="B34" s="12">
        <f t="shared" si="44"/>
        <v>0</v>
      </c>
      <c r="C34" s="12">
        <f t="shared" si="45"/>
        <v>0</v>
      </c>
      <c r="D34" s="12">
        <f t="shared" si="46"/>
        <v>280</v>
      </c>
      <c r="E34" s="12">
        <f t="shared" si="47"/>
        <v>261.99599999999998</v>
      </c>
      <c r="F34" s="12">
        <f t="shared" si="48"/>
        <v>0</v>
      </c>
      <c r="G34" s="12">
        <f t="shared" si="49"/>
        <v>0</v>
      </c>
      <c r="H34" s="12">
        <f t="shared" si="50"/>
        <v>0</v>
      </c>
      <c r="I34" s="12">
        <f t="shared" si="51"/>
        <v>0</v>
      </c>
      <c r="J34" s="12">
        <f t="shared" si="52"/>
        <v>0</v>
      </c>
      <c r="K34" s="12">
        <f>$C$9*K$14</f>
        <v>74.571875000000006</v>
      </c>
      <c r="L34" s="12">
        <f t="shared" si="53"/>
        <v>336.56787499999996</v>
      </c>
      <c r="M34" s="17">
        <f t="shared" si="54"/>
        <v>1.2020281249999998</v>
      </c>
      <c r="O34" s="12">
        <f>O33+$D$22</f>
        <v>280</v>
      </c>
      <c r="P34" s="12">
        <f t="shared" si="55"/>
        <v>280</v>
      </c>
      <c r="Q34" s="12">
        <f t="shared" si="56"/>
        <v>282.39623999999998</v>
      </c>
      <c r="R34" s="12">
        <f t="shared" si="57"/>
        <v>0</v>
      </c>
      <c r="S34" s="12">
        <f t="shared" si="58"/>
        <v>0</v>
      </c>
      <c r="T34" s="12">
        <f t="shared" si="59"/>
        <v>0</v>
      </c>
      <c r="U34" s="12">
        <f t="shared" si="60"/>
        <v>0</v>
      </c>
      <c r="V34" s="12">
        <f t="shared" si="61"/>
        <v>0</v>
      </c>
      <c r="W34" s="12">
        <f t="shared" si="62"/>
        <v>0</v>
      </c>
      <c r="X34" s="12">
        <f t="shared" si="63"/>
        <v>0</v>
      </c>
      <c r="Y34" s="12">
        <f>$C$9*Y$14</f>
        <v>0</v>
      </c>
      <c r="Z34" s="12">
        <f t="shared" si="64"/>
        <v>282.39623999999998</v>
      </c>
      <c r="AA34" s="17">
        <f t="shared" si="65"/>
        <v>1.0085579999999998</v>
      </c>
      <c r="AC34" s="12">
        <f>AC33+$D$22</f>
        <v>280</v>
      </c>
      <c r="AD34" s="12">
        <f t="shared" si="66"/>
        <v>0</v>
      </c>
      <c r="AE34" s="12">
        <f t="shared" si="67"/>
        <v>0</v>
      </c>
      <c r="AF34" s="12">
        <f t="shared" si="68"/>
        <v>280</v>
      </c>
      <c r="AG34" s="12">
        <f t="shared" si="69"/>
        <v>399</v>
      </c>
      <c r="AH34" s="12">
        <f t="shared" si="70"/>
        <v>0</v>
      </c>
      <c r="AI34" s="12">
        <f t="shared" si="71"/>
        <v>0</v>
      </c>
      <c r="AJ34" s="12">
        <f t="shared" si="72"/>
        <v>0</v>
      </c>
      <c r="AK34" s="12">
        <f t="shared" si="73"/>
        <v>0</v>
      </c>
      <c r="AL34" s="12">
        <f t="shared" si="74"/>
        <v>0</v>
      </c>
      <c r="AM34" s="12">
        <f>$C$9*AM$14</f>
        <v>0</v>
      </c>
      <c r="AN34" s="12">
        <f t="shared" si="75"/>
        <v>399</v>
      </c>
      <c r="AO34" s="17">
        <f t="shared" si="76"/>
        <v>1.425</v>
      </c>
      <c r="AQ34" s="12">
        <f>AQ33+$D$22</f>
        <v>280</v>
      </c>
      <c r="AR34" s="12">
        <f t="shared" si="77"/>
        <v>0</v>
      </c>
      <c r="AS34" s="12">
        <f t="shared" si="78"/>
        <v>0</v>
      </c>
      <c r="AT34" s="12">
        <f t="shared" si="79"/>
        <v>280</v>
      </c>
      <c r="AU34" s="12">
        <f t="shared" si="80"/>
        <v>311.8583999999999</v>
      </c>
      <c r="AV34" s="12">
        <f t="shared" si="81"/>
        <v>0</v>
      </c>
      <c r="AW34" s="12">
        <f t="shared" si="82"/>
        <v>0</v>
      </c>
      <c r="AX34" s="12">
        <f t="shared" si="83"/>
        <v>0</v>
      </c>
      <c r="AY34" s="12">
        <f t="shared" si="84"/>
        <v>0</v>
      </c>
      <c r="AZ34" s="12">
        <f t="shared" si="85"/>
        <v>0</v>
      </c>
      <c r="BA34" s="12">
        <f>$C$9*BA$14</f>
        <v>0</v>
      </c>
      <c r="BB34" s="12">
        <f t="shared" si="86"/>
        <v>311.8583999999999</v>
      </c>
      <c r="BC34" s="17">
        <f t="shared" si="87"/>
        <v>1.1137799999999995</v>
      </c>
    </row>
    <row r="35" spans="1:55" x14ac:dyDescent="0.25">
      <c r="A35" s="12">
        <f>A34+$D$22</f>
        <v>290.5</v>
      </c>
      <c r="B35" s="12">
        <f t="shared" si="44"/>
        <v>0</v>
      </c>
      <c r="C35" s="12">
        <f t="shared" si="45"/>
        <v>0</v>
      </c>
      <c r="D35" s="12">
        <f t="shared" si="46"/>
        <v>290.5</v>
      </c>
      <c r="E35" s="12">
        <f t="shared" si="47"/>
        <v>271.82085000000001</v>
      </c>
      <c r="F35" s="12">
        <f t="shared" si="48"/>
        <v>0</v>
      </c>
      <c r="G35" s="12">
        <f t="shared" si="49"/>
        <v>0</v>
      </c>
      <c r="H35" s="12">
        <f t="shared" si="50"/>
        <v>0</v>
      </c>
      <c r="I35" s="12">
        <f t="shared" si="51"/>
        <v>0</v>
      </c>
      <c r="J35" s="12">
        <f t="shared" si="52"/>
        <v>0</v>
      </c>
      <c r="K35" s="12">
        <f>$C$9*K$14</f>
        <v>74.571875000000006</v>
      </c>
      <c r="L35" s="12">
        <f t="shared" si="53"/>
        <v>346.39272500000004</v>
      </c>
      <c r="M35" s="17">
        <f t="shared" si="54"/>
        <v>1.1924018072289158</v>
      </c>
      <c r="O35" s="12">
        <f>O34+$D$22</f>
        <v>290.5</v>
      </c>
      <c r="P35" s="12">
        <f t="shared" si="55"/>
        <v>290.5</v>
      </c>
      <c r="Q35" s="12">
        <f t="shared" si="56"/>
        <v>292.98609899999997</v>
      </c>
      <c r="R35" s="12">
        <f t="shared" si="57"/>
        <v>0</v>
      </c>
      <c r="S35" s="12">
        <f t="shared" si="58"/>
        <v>0</v>
      </c>
      <c r="T35" s="12">
        <f t="shared" si="59"/>
        <v>0</v>
      </c>
      <c r="U35" s="12">
        <f t="shared" si="60"/>
        <v>0</v>
      </c>
      <c r="V35" s="12">
        <f t="shared" si="61"/>
        <v>0</v>
      </c>
      <c r="W35" s="12">
        <f t="shared" si="62"/>
        <v>0</v>
      </c>
      <c r="X35" s="12">
        <f t="shared" si="63"/>
        <v>0</v>
      </c>
      <c r="Y35" s="12">
        <f>$C$9*Y$14</f>
        <v>0</v>
      </c>
      <c r="Z35" s="12">
        <f t="shared" si="64"/>
        <v>292.98609899999997</v>
      </c>
      <c r="AA35" s="17">
        <f t="shared" si="65"/>
        <v>1.0085579999999998</v>
      </c>
      <c r="AC35" s="12">
        <f>AC34+$D$22</f>
        <v>290.5</v>
      </c>
      <c r="AD35" s="12">
        <f t="shared" si="66"/>
        <v>0</v>
      </c>
      <c r="AE35" s="12">
        <f t="shared" si="67"/>
        <v>0</v>
      </c>
      <c r="AF35" s="12">
        <f t="shared" si="68"/>
        <v>290.5</v>
      </c>
      <c r="AG35" s="12">
        <f t="shared" si="69"/>
        <v>413.96249999999998</v>
      </c>
      <c r="AH35" s="12">
        <f t="shared" si="70"/>
        <v>0</v>
      </c>
      <c r="AI35" s="12">
        <f t="shared" si="71"/>
        <v>0</v>
      </c>
      <c r="AJ35" s="12">
        <f t="shared" si="72"/>
        <v>0</v>
      </c>
      <c r="AK35" s="12">
        <f t="shared" si="73"/>
        <v>0</v>
      </c>
      <c r="AL35" s="12">
        <f t="shared" si="74"/>
        <v>0</v>
      </c>
      <c r="AM35" s="12">
        <f>$C$9*AM$14</f>
        <v>0</v>
      </c>
      <c r="AN35" s="12">
        <f t="shared" si="75"/>
        <v>413.96249999999998</v>
      </c>
      <c r="AO35" s="17">
        <f t="shared" si="76"/>
        <v>1.4249999999999998</v>
      </c>
      <c r="AQ35" s="12">
        <f>AQ34+$D$22</f>
        <v>290.5</v>
      </c>
      <c r="AR35" s="12">
        <f t="shared" si="77"/>
        <v>0</v>
      </c>
      <c r="AS35" s="12">
        <f t="shared" si="78"/>
        <v>0</v>
      </c>
      <c r="AT35" s="12">
        <f t="shared" si="79"/>
        <v>290.5</v>
      </c>
      <c r="AU35" s="12">
        <f t="shared" si="80"/>
        <v>323.55308999999988</v>
      </c>
      <c r="AV35" s="12">
        <f t="shared" si="81"/>
        <v>0</v>
      </c>
      <c r="AW35" s="12">
        <f t="shared" si="82"/>
        <v>0</v>
      </c>
      <c r="AX35" s="12">
        <f t="shared" si="83"/>
        <v>0</v>
      </c>
      <c r="AY35" s="12">
        <f t="shared" si="84"/>
        <v>0</v>
      </c>
      <c r="AZ35" s="12">
        <f t="shared" si="85"/>
        <v>0</v>
      </c>
      <c r="BA35" s="12">
        <f>$C$9*BA$14</f>
        <v>0</v>
      </c>
      <c r="BB35" s="12">
        <f t="shared" si="86"/>
        <v>323.55308999999988</v>
      </c>
      <c r="BC35" s="17">
        <f t="shared" si="87"/>
        <v>1.1137799999999995</v>
      </c>
    </row>
    <row r="36" spans="1:55" x14ac:dyDescent="0.25">
      <c r="A36" s="12">
        <f>A35+$D$22</f>
        <v>301</v>
      </c>
      <c r="B36" s="12">
        <f t="shared" si="44"/>
        <v>0</v>
      </c>
      <c r="C36" s="12">
        <f t="shared" si="45"/>
        <v>0</v>
      </c>
      <c r="D36" s="12">
        <f t="shared" si="46"/>
        <v>301</v>
      </c>
      <c r="E36" s="12">
        <f t="shared" si="47"/>
        <v>281.64569999999998</v>
      </c>
      <c r="F36" s="12">
        <f t="shared" si="48"/>
        <v>0</v>
      </c>
      <c r="G36" s="12">
        <f t="shared" si="49"/>
        <v>0</v>
      </c>
      <c r="H36" s="12">
        <f t="shared" si="50"/>
        <v>0</v>
      </c>
      <c r="I36" s="12">
        <f t="shared" si="51"/>
        <v>0</v>
      </c>
      <c r="J36" s="12">
        <f t="shared" si="52"/>
        <v>0</v>
      </c>
      <c r="K36" s="12">
        <f>$C$9*K$14</f>
        <v>74.571875000000006</v>
      </c>
      <c r="L36" s="12">
        <f t="shared" si="53"/>
        <v>356.21757500000001</v>
      </c>
      <c r="M36" s="17">
        <f t="shared" si="54"/>
        <v>1.1834470930232559</v>
      </c>
      <c r="O36" s="12">
        <f>O35+$D$22</f>
        <v>301</v>
      </c>
      <c r="P36" s="12">
        <f t="shared" si="55"/>
        <v>301</v>
      </c>
      <c r="Q36" s="12">
        <f t="shared" si="56"/>
        <v>303.57595799999996</v>
      </c>
      <c r="R36" s="12">
        <f t="shared" si="57"/>
        <v>0</v>
      </c>
      <c r="S36" s="12">
        <f t="shared" si="58"/>
        <v>0</v>
      </c>
      <c r="T36" s="12">
        <f t="shared" si="59"/>
        <v>0</v>
      </c>
      <c r="U36" s="12">
        <f t="shared" si="60"/>
        <v>0</v>
      </c>
      <c r="V36" s="12">
        <f t="shared" si="61"/>
        <v>0</v>
      </c>
      <c r="W36" s="12">
        <f t="shared" si="62"/>
        <v>0</v>
      </c>
      <c r="X36" s="12">
        <f t="shared" si="63"/>
        <v>0</v>
      </c>
      <c r="Y36" s="12">
        <f>$C$9*Y$14</f>
        <v>0</v>
      </c>
      <c r="Z36" s="12">
        <f t="shared" si="64"/>
        <v>303.57595799999996</v>
      </c>
      <c r="AA36" s="17">
        <f t="shared" si="65"/>
        <v>1.0085579999999998</v>
      </c>
      <c r="AC36" s="12">
        <f>AC35+$D$22</f>
        <v>301</v>
      </c>
      <c r="AD36" s="12">
        <f t="shared" si="66"/>
        <v>0</v>
      </c>
      <c r="AE36" s="12">
        <f t="shared" si="67"/>
        <v>0</v>
      </c>
      <c r="AF36" s="12">
        <f t="shared" si="68"/>
        <v>301</v>
      </c>
      <c r="AG36" s="12">
        <f t="shared" si="69"/>
        <v>428.92500000000001</v>
      </c>
      <c r="AH36" s="12">
        <f t="shared" si="70"/>
        <v>0</v>
      </c>
      <c r="AI36" s="12">
        <f t="shared" si="71"/>
        <v>0</v>
      </c>
      <c r="AJ36" s="12">
        <f t="shared" si="72"/>
        <v>0</v>
      </c>
      <c r="AK36" s="12">
        <f t="shared" si="73"/>
        <v>0</v>
      </c>
      <c r="AL36" s="12">
        <f t="shared" si="74"/>
        <v>0</v>
      </c>
      <c r="AM36" s="12">
        <f>$C$9*AM$14</f>
        <v>0</v>
      </c>
      <c r="AN36" s="12">
        <f t="shared" si="75"/>
        <v>428.92500000000001</v>
      </c>
      <c r="AO36" s="17">
        <f t="shared" si="76"/>
        <v>1.425</v>
      </c>
      <c r="AQ36" s="12">
        <f>AQ35+$D$22</f>
        <v>301</v>
      </c>
      <c r="AR36" s="12">
        <f t="shared" si="77"/>
        <v>0</v>
      </c>
      <c r="AS36" s="12">
        <f t="shared" si="78"/>
        <v>0</v>
      </c>
      <c r="AT36" s="12">
        <f t="shared" si="79"/>
        <v>301</v>
      </c>
      <c r="AU36" s="12">
        <f t="shared" si="80"/>
        <v>335.24777999999992</v>
      </c>
      <c r="AV36" s="12">
        <f t="shared" si="81"/>
        <v>0</v>
      </c>
      <c r="AW36" s="12">
        <f t="shared" si="82"/>
        <v>0</v>
      </c>
      <c r="AX36" s="12">
        <f t="shared" si="83"/>
        <v>0</v>
      </c>
      <c r="AY36" s="12">
        <f t="shared" si="84"/>
        <v>0</v>
      </c>
      <c r="AZ36" s="12">
        <f t="shared" si="85"/>
        <v>0</v>
      </c>
      <c r="BA36" s="12">
        <f>$C$9*BA$14</f>
        <v>0</v>
      </c>
      <c r="BB36" s="12">
        <f t="shared" si="86"/>
        <v>335.24777999999992</v>
      </c>
      <c r="BC36" s="17">
        <f t="shared" si="87"/>
        <v>1.1137799999999998</v>
      </c>
    </row>
    <row r="37" spans="1:55" x14ac:dyDescent="0.25">
      <c r="A37" s="12">
        <f>A36+$D$22</f>
        <v>311.5</v>
      </c>
      <c r="B37" s="12">
        <f t="shared" si="44"/>
        <v>0</v>
      </c>
      <c r="C37" s="12">
        <f t="shared" si="45"/>
        <v>0</v>
      </c>
      <c r="D37" s="12">
        <f t="shared" si="46"/>
        <v>311.5</v>
      </c>
      <c r="E37" s="12">
        <f t="shared" si="47"/>
        <v>291.47054999999995</v>
      </c>
      <c r="F37" s="12">
        <f t="shared" si="48"/>
        <v>0</v>
      </c>
      <c r="G37" s="12">
        <f t="shared" si="49"/>
        <v>0</v>
      </c>
      <c r="H37" s="12">
        <f t="shared" si="50"/>
        <v>0</v>
      </c>
      <c r="I37" s="12">
        <f t="shared" si="51"/>
        <v>0</v>
      </c>
      <c r="J37" s="12">
        <f t="shared" si="52"/>
        <v>0</v>
      </c>
      <c r="K37" s="12">
        <f>$C$9*K$14</f>
        <v>74.571875000000006</v>
      </c>
      <c r="L37" s="12">
        <f t="shared" si="53"/>
        <v>366.04242499999998</v>
      </c>
      <c r="M37" s="17">
        <f t="shared" si="54"/>
        <v>1.1750960674157302</v>
      </c>
      <c r="O37" s="12">
        <f>O36+$D$22</f>
        <v>311.5</v>
      </c>
      <c r="P37" s="12">
        <f t="shared" si="55"/>
        <v>311.5</v>
      </c>
      <c r="Q37" s="12">
        <f t="shared" si="56"/>
        <v>314.16581699999995</v>
      </c>
      <c r="R37" s="12">
        <f t="shared" si="57"/>
        <v>0</v>
      </c>
      <c r="S37" s="12">
        <f t="shared" si="58"/>
        <v>0</v>
      </c>
      <c r="T37" s="12">
        <f t="shared" si="59"/>
        <v>0</v>
      </c>
      <c r="U37" s="12">
        <f t="shared" si="60"/>
        <v>0</v>
      </c>
      <c r="V37" s="12">
        <f t="shared" si="61"/>
        <v>0</v>
      </c>
      <c r="W37" s="12">
        <f t="shared" si="62"/>
        <v>0</v>
      </c>
      <c r="X37" s="12">
        <f t="shared" si="63"/>
        <v>0</v>
      </c>
      <c r="Y37" s="12">
        <f>$C$9*Y$14</f>
        <v>0</v>
      </c>
      <c r="Z37" s="12">
        <f t="shared" si="64"/>
        <v>314.16581699999995</v>
      </c>
      <c r="AA37" s="17">
        <f t="shared" si="65"/>
        <v>1.0085579999999998</v>
      </c>
      <c r="AC37" s="12">
        <f>AC36+$D$22</f>
        <v>311.5</v>
      </c>
      <c r="AD37" s="12">
        <f t="shared" si="66"/>
        <v>0</v>
      </c>
      <c r="AE37" s="12">
        <f t="shared" si="67"/>
        <v>0</v>
      </c>
      <c r="AF37" s="12">
        <f t="shared" si="68"/>
        <v>311.5</v>
      </c>
      <c r="AG37" s="12">
        <f t="shared" si="69"/>
        <v>443.88749999999999</v>
      </c>
      <c r="AH37" s="12">
        <f t="shared" si="70"/>
        <v>0</v>
      </c>
      <c r="AI37" s="12">
        <f t="shared" si="71"/>
        <v>0</v>
      </c>
      <c r="AJ37" s="12">
        <f t="shared" si="72"/>
        <v>0</v>
      </c>
      <c r="AK37" s="12">
        <f t="shared" si="73"/>
        <v>0</v>
      </c>
      <c r="AL37" s="12">
        <f t="shared" si="74"/>
        <v>0</v>
      </c>
      <c r="AM37" s="12">
        <f>$C$9*AM$14</f>
        <v>0</v>
      </c>
      <c r="AN37" s="12">
        <f t="shared" si="75"/>
        <v>443.88749999999999</v>
      </c>
      <c r="AO37" s="17">
        <f t="shared" si="76"/>
        <v>1.425</v>
      </c>
      <c r="AQ37" s="12">
        <f>AQ36+$D$22</f>
        <v>311.5</v>
      </c>
      <c r="AR37" s="12">
        <f t="shared" si="77"/>
        <v>0</v>
      </c>
      <c r="AS37" s="12">
        <f t="shared" si="78"/>
        <v>0</v>
      </c>
      <c r="AT37" s="12">
        <f t="shared" si="79"/>
        <v>311.5</v>
      </c>
      <c r="AU37" s="12">
        <f t="shared" si="80"/>
        <v>346.9424699999999</v>
      </c>
      <c r="AV37" s="12">
        <f t="shared" si="81"/>
        <v>0</v>
      </c>
      <c r="AW37" s="12">
        <f t="shared" si="82"/>
        <v>0</v>
      </c>
      <c r="AX37" s="12">
        <f t="shared" si="83"/>
        <v>0</v>
      </c>
      <c r="AY37" s="12">
        <f t="shared" si="84"/>
        <v>0</v>
      </c>
      <c r="AZ37" s="12">
        <f t="shared" si="85"/>
        <v>0</v>
      </c>
      <c r="BA37" s="12">
        <f>$C$9*BA$14</f>
        <v>0</v>
      </c>
      <c r="BB37" s="12">
        <f t="shared" si="86"/>
        <v>346.9424699999999</v>
      </c>
      <c r="BC37" s="17">
        <f t="shared" si="87"/>
        <v>1.1137799999999998</v>
      </c>
    </row>
    <row r="38" spans="1:55" hidden="1" x14ac:dyDescent="0.25">
      <c r="A38" s="12">
        <f>A37+$D$22</f>
        <v>322</v>
      </c>
      <c r="B38" s="12">
        <f t="shared" si="44"/>
        <v>0</v>
      </c>
      <c r="C38" s="12">
        <f t="shared" si="45"/>
        <v>0</v>
      </c>
      <c r="D38" s="12">
        <f t="shared" si="46"/>
        <v>322</v>
      </c>
      <c r="E38" s="12">
        <f t="shared" si="47"/>
        <v>301.29539999999997</v>
      </c>
      <c r="F38" s="12">
        <f t="shared" si="48"/>
        <v>0</v>
      </c>
      <c r="G38" s="12">
        <f t="shared" si="49"/>
        <v>0</v>
      </c>
      <c r="H38" s="12">
        <f t="shared" si="50"/>
        <v>0</v>
      </c>
      <c r="I38" s="12">
        <f t="shared" si="51"/>
        <v>0</v>
      </c>
      <c r="J38" s="12">
        <f t="shared" si="52"/>
        <v>0</v>
      </c>
      <c r="K38" s="12">
        <f>$C$9*K$14</f>
        <v>74.571875000000006</v>
      </c>
      <c r="L38" s="12">
        <f t="shared" si="53"/>
        <v>375.86727499999995</v>
      </c>
      <c r="M38" s="17">
        <f t="shared" si="54"/>
        <v>1.1672896739130434</v>
      </c>
      <c r="O38" s="12">
        <f>O37+$D$22</f>
        <v>322</v>
      </c>
      <c r="P38" s="12">
        <f t="shared" si="55"/>
        <v>322</v>
      </c>
      <c r="Q38" s="12">
        <f t="shared" si="56"/>
        <v>324.75567599999994</v>
      </c>
      <c r="R38" s="12">
        <f t="shared" si="57"/>
        <v>0</v>
      </c>
      <c r="S38" s="12">
        <f t="shared" si="58"/>
        <v>0</v>
      </c>
      <c r="T38" s="12">
        <f t="shared" si="59"/>
        <v>0</v>
      </c>
      <c r="U38" s="12">
        <f t="shared" si="60"/>
        <v>0</v>
      </c>
      <c r="V38" s="12">
        <f t="shared" si="61"/>
        <v>0</v>
      </c>
      <c r="W38" s="12">
        <f t="shared" si="62"/>
        <v>0</v>
      </c>
      <c r="X38" s="12">
        <f t="shared" si="63"/>
        <v>0</v>
      </c>
      <c r="Y38" s="12">
        <f>$C$9*Y$14</f>
        <v>0</v>
      </c>
      <c r="Z38" s="12">
        <f t="shared" si="64"/>
        <v>324.75567599999994</v>
      </c>
      <c r="AA38" s="17">
        <f t="shared" si="65"/>
        <v>1.0085579999999998</v>
      </c>
      <c r="AC38" s="12">
        <f>AC37+$D$22</f>
        <v>322</v>
      </c>
      <c r="AD38" s="12">
        <f t="shared" si="66"/>
        <v>0</v>
      </c>
      <c r="AE38" s="12">
        <f t="shared" si="67"/>
        <v>0</v>
      </c>
      <c r="AF38" s="12">
        <f t="shared" si="68"/>
        <v>322</v>
      </c>
      <c r="AG38" s="12">
        <f t="shared" si="69"/>
        <v>458.85</v>
      </c>
      <c r="AH38" s="12">
        <f t="shared" si="70"/>
        <v>0</v>
      </c>
      <c r="AI38" s="12">
        <f t="shared" si="71"/>
        <v>0</v>
      </c>
      <c r="AJ38" s="12">
        <f t="shared" si="72"/>
        <v>0</v>
      </c>
      <c r="AK38" s="12">
        <f t="shared" si="73"/>
        <v>0</v>
      </c>
      <c r="AL38" s="12">
        <f t="shared" si="74"/>
        <v>0</v>
      </c>
      <c r="AM38" s="12">
        <f>$C$9*AM$14</f>
        <v>0</v>
      </c>
      <c r="AN38" s="12">
        <f t="shared" si="75"/>
        <v>458.85</v>
      </c>
      <c r="AO38" s="17">
        <f t="shared" si="76"/>
        <v>1.425</v>
      </c>
      <c r="AQ38" s="12">
        <f>AQ37+$D$22</f>
        <v>322</v>
      </c>
      <c r="AR38" s="12">
        <f t="shared" si="77"/>
        <v>0</v>
      </c>
      <c r="AS38" s="12">
        <f t="shared" si="78"/>
        <v>0</v>
      </c>
      <c r="AT38" s="12">
        <f t="shared" si="79"/>
        <v>322</v>
      </c>
      <c r="AU38" s="12">
        <f t="shared" si="80"/>
        <v>358.63715999999994</v>
      </c>
      <c r="AV38" s="12">
        <f t="shared" si="81"/>
        <v>0</v>
      </c>
      <c r="AW38" s="12">
        <f t="shared" si="82"/>
        <v>0</v>
      </c>
      <c r="AX38" s="12">
        <f t="shared" si="83"/>
        <v>0</v>
      </c>
      <c r="AY38" s="12">
        <f t="shared" si="84"/>
        <v>0</v>
      </c>
      <c r="AZ38" s="12">
        <f t="shared" si="85"/>
        <v>0</v>
      </c>
      <c r="BA38" s="12">
        <f>$C$9*BA$14</f>
        <v>0</v>
      </c>
      <c r="BB38" s="12">
        <f t="shared" si="86"/>
        <v>358.63715999999994</v>
      </c>
      <c r="BC38" s="17">
        <f t="shared" si="87"/>
        <v>1.1137799999999998</v>
      </c>
    </row>
    <row r="39" spans="1:55" hidden="1" x14ac:dyDescent="0.25">
      <c r="A39" s="12">
        <f>A38+$D$22</f>
        <v>332.5</v>
      </c>
      <c r="B39" s="12">
        <f t="shared" si="44"/>
        <v>0</v>
      </c>
      <c r="C39" s="12">
        <f t="shared" si="45"/>
        <v>0</v>
      </c>
      <c r="D39" s="12">
        <f t="shared" si="46"/>
        <v>332.5</v>
      </c>
      <c r="E39" s="12">
        <f t="shared" si="47"/>
        <v>311.12025</v>
      </c>
      <c r="F39" s="12">
        <f t="shared" si="48"/>
        <v>0</v>
      </c>
      <c r="G39" s="12">
        <f t="shared" si="49"/>
        <v>0</v>
      </c>
      <c r="H39" s="12">
        <f t="shared" si="50"/>
        <v>0</v>
      </c>
      <c r="I39" s="12">
        <f t="shared" si="51"/>
        <v>0</v>
      </c>
      <c r="J39" s="12">
        <f t="shared" si="52"/>
        <v>0</v>
      </c>
      <c r="K39" s="12">
        <f>$C$9*K$14</f>
        <v>74.571875000000006</v>
      </c>
      <c r="L39" s="12">
        <f t="shared" si="53"/>
        <v>385.69212500000003</v>
      </c>
      <c r="M39" s="17">
        <f t="shared" si="54"/>
        <v>1.1599763157894738</v>
      </c>
      <c r="O39" s="12">
        <f>O38+$D$22</f>
        <v>332.5</v>
      </c>
      <c r="P39" s="12">
        <f t="shared" si="55"/>
        <v>332.5</v>
      </c>
      <c r="Q39" s="12">
        <f t="shared" si="56"/>
        <v>335.34553499999993</v>
      </c>
      <c r="R39" s="12">
        <f t="shared" si="57"/>
        <v>0</v>
      </c>
      <c r="S39" s="12">
        <f t="shared" si="58"/>
        <v>0</v>
      </c>
      <c r="T39" s="12">
        <f t="shared" si="59"/>
        <v>0</v>
      </c>
      <c r="U39" s="12">
        <f t="shared" si="60"/>
        <v>0</v>
      </c>
      <c r="V39" s="12">
        <f t="shared" si="61"/>
        <v>0</v>
      </c>
      <c r="W39" s="12">
        <f t="shared" si="62"/>
        <v>0</v>
      </c>
      <c r="X39" s="12">
        <f t="shared" si="63"/>
        <v>0</v>
      </c>
      <c r="Y39" s="12">
        <f>$C$9*Y$14</f>
        <v>0</v>
      </c>
      <c r="Z39" s="12">
        <f t="shared" si="64"/>
        <v>335.34553499999993</v>
      </c>
      <c r="AA39" s="17">
        <f t="shared" si="65"/>
        <v>1.0085579999999998</v>
      </c>
      <c r="AC39" s="12">
        <f>AC38+$D$22</f>
        <v>332.5</v>
      </c>
      <c r="AD39" s="12">
        <f t="shared" si="66"/>
        <v>0</v>
      </c>
      <c r="AE39" s="12">
        <f t="shared" si="67"/>
        <v>0</v>
      </c>
      <c r="AF39" s="12">
        <f t="shared" si="68"/>
        <v>332.5</v>
      </c>
      <c r="AG39" s="12">
        <f t="shared" si="69"/>
        <v>473.8125</v>
      </c>
      <c r="AH39" s="12">
        <f t="shared" si="70"/>
        <v>0</v>
      </c>
      <c r="AI39" s="12">
        <f t="shared" si="71"/>
        <v>0</v>
      </c>
      <c r="AJ39" s="12">
        <f t="shared" si="72"/>
        <v>0</v>
      </c>
      <c r="AK39" s="12">
        <f t="shared" si="73"/>
        <v>0</v>
      </c>
      <c r="AL39" s="12">
        <f t="shared" si="74"/>
        <v>0</v>
      </c>
      <c r="AM39" s="12">
        <f>$C$9*AM$14</f>
        <v>0</v>
      </c>
      <c r="AN39" s="12">
        <f t="shared" si="75"/>
        <v>473.8125</v>
      </c>
      <c r="AO39" s="17">
        <f t="shared" si="76"/>
        <v>1.425</v>
      </c>
      <c r="AQ39" s="12">
        <f>AQ38+$D$22</f>
        <v>332.5</v>
      </c>
      <c r="AR39" s="12">
        <f t="shared" si="77"/>
        <v>0</v>
      </c>
      <c r="AS39" s="12">
        <f t="shared" si="78"/>
        <v>0</v>
      </c>
      <c r="AT39" s="12">
        <f t="shared" si="79"/>
        <v>332.5</v>
      </c>
      <c r="AU39" s="12">
        <f t="shared" si="80"/>
        <v>370.33184999999992</v>
      </c>
      <c r="AV39" s="12">
        <f t="shared" si="81"/>
        <v>0</v>
      </c>
      <c r="AW39" s="12">
        <f t="shared" si="82"/>
        <v>0</v>
      </c>
      <c r="AX39" s="12">
        <f t="shared" si="83"/>
        <v>0</v>
      </c>
      <c r="AY39" s="12">
        <f t="shared" si="84"/>
        <v>0</v>
      </c>
      <c r="AZ39" s="12">
        <f t="shared" si="85"/>
        <v>0</v>
      </c>
      <c r="BA39" s="12">
        <f>$C$9*BA$14</f>
        <v>0</v>
      </c>
      <c r="BB39" s="12">
        <f t="shared" si="86"/>
        <v>370.33184999999992</v>
      </c>
      <c r="BC39" s="17">
        <f t="shared" si="87"/>
        <v>1.1137799999999998</v>
      </c>
    </row>
    <row r="40" spans="1:55" hidden="1" x14ac:dyDescent="0.25">
      <c r="A40" s="12">
        <f>A39+$D$22</f>
        <v>343</v>
      </c>
      <c r="B40" s="12">
        <f t="shared" si="44"/>
        <v>0</v>
      </c>
      <c r="C40" s="12">
        <f t="shared" si="45"/>
        <v>0</v>
      </c>
      <c r="D40" s="12">
        <f t="shared" si="46"/>
        <v>343</v>
      </c>
      <c r="E40" s="12">
        <f t="shared" si="47"/>
        <v>320.94509999999997</v>
      </c>
      <c r="F40" s="12">
        <f t="shared" si="48"/>
        <v>0</v>
      </c>
      <c r="G40" s="12">
        <f t="shared" si="49"/>
        <v>0</v>
      </c>
      <c r="H40" s="12">
        <f t="shared" si="50"/>
        <v>0</v>
      </c>
      <c r="I40" s="12">
        <f t="shared" si="51"/>
        <v>0</v>
      </c>
      <c r="J40" s="12">
        <f t="shared" si="52"/>
        <v>0</v>
      </c>
      <c r="K40" s="12">
        <f>$C$9*K$14</f>
        <v>74.571875000000006</v>
      </c>
      <c r="L40" s="12">
        <f t="shared" si="53"/>
        <v>395.516975</v>
      </c>
      <c r="M40" s="17">
        <f t="shared" si="54"/>
        <v>1.1531107142857142</v>
      </c>
      <c r="O40" s="12">
        <f>O39+$D$22</f>
        <v>343</v>
      </c>
      <c r="P40" s="12">
        <f t="shared" si="55"/>
        <v>343</v>
      </c>
      <c r="Q40" s="12">
        <f t="shared" si="56"/>
        <v>345.93539399999992</v>
      </c>
      <c r="R40" s="12">
        <f t="shared" si="57"/>
        <v>0</v>
      </c>
      <c r="S40" s="12">
        <f t="shared" si="58"/>
        <v>0</v>
      </c>
      <c r="T40" s="12">
        <f t="shared" si="59"/>
        <v>0</v>
      </c>
      <c r="U40" s="12">
        <f t="shared" si="60"/>
        <v>0</v>
      </c>
      <c r="V40" s="12">
        <f t="shared" si="61"/>
        <v>0</v>
      </c>
      <c r="W40" s="12">
        <f t="shared" si="62"/>
        <v>0</v>
      </c>
      <c r="X40" s="12">
        <f t="shared" si="63"/>
        <v>0</v>
      </c>
      <c r="Y40" s="12">
        <f>$C$9*Y$14</f>
        <v>0</v>
      </c>
      <c r="Z40" s="12">
        <f t="shared" si="64"/>
        <v>345.93539399999992</v>
      </c>
      <c r="AA40" s="17">
        <f t="shared" si="65"/>
        <v>1.0085579999999998</v>
      </c>
      <c r="AC40" s="12">
        <f>AC39+$D$22</f>
        <v>343</v>
      </c>
      <c r="AD40" s="12">
        <f t="shared" si="66"/>
        <v>0</v>
      </c>
      <c r="AE40" s="12">
        <f t="shared" si="67"/>
        <v>0</v>
      </c>
      <c r="AF40" s="12">
        <f t="shared" si="68"/>
        <v>343</v>
      </c>
      <c r="AG40" s="12">
        <f t="shared" si="69"/>
        <v>488.77499999999998</v>
      </c>
      <c r="AH40" s="12">
        <f t="shared" si="70"/>
        <v>0</v>
      </c>
      <c r="AI40" s="12">
        <f t="shared" si="71"/>
        <v>0</v>
      </c>
      <c r="AJ40" s="12">
        <f t="shared" si="72"/>
        <v>0</v>
      </c>
      <c r="AK40" s="12">
        <f t="shared" si="73"/>
        <v>0</v>
      </c>
      <c r="AL40" s="12">
        <f t="shared" si="74"/>
        <v>0</v>
      </c>
      <c r="AM40" s="12">
        <f>$C$9*AM$14</f>
        <v>0</v>
      </c>
      <c r="AN40" s="12">
        <f t="shared" si="75"/>
        <v>488.77499999999998</v>
      </c>
      <c r="AO40" s="17">
        <f t="shared" si="76"/>
        <v>1.425</v>
      </c>
      <c r="AQ40" s="12">
        <f>AQ39+$D$22</f>
        <v>343</v>
      </c>
      <c r="AR40" s="12">
        <f t="shared" si="77"/>
        <v>0</v>
      </c>
      <c r="AS40" s="12">
        <f t="shared" si="78"/>
        <v>0</v>
      </c>
      <c r="AT40" s="12">
        <f t="shared" si="79"/>
        <v>343</v>
      </c>
      <c r="AU40" s="12">
        <f t="shared" si="80"/>
        <v>382.0265399999999</v>
      </c>
      <c r="AV40" s="12">
        <f t="shared" si="81"/>
        <v>0</v>
      </c>
      <c r="AW40" s="12">
        <f t="shared" si="82"/>
        <v>0</v>
      </c>
      <c r="AX40" s="12">
        <f t="shared" si="83"/>
        <v>0</v>
      </c>
      <c r="AY40" s="12">
        <f t="shared" si="84"/>
        <v>0</v>
      </c>
      <c r="AZ40" s="12">
        <f t="shared" si="85"/>
        <v>0</v>
      </c>
      <c r="BA40" s="12">
        <f>$C$9*BA$14</f>
        <v>0</v>
      </c>
      <c r="BB40" s="12">
        <f t="shared" si="86"/>
        <v>382.0265399999999</v>
      </c>
      <c r="BC40" s="17">
        <f t="shared" si="87"/>
        <v>1.1137799999999998</v>
      </c>
    </row>
    <row r="41" spans="1:55" hidden="1" x14ac:dyDescent="0.25">
      <c r="A41" s="12">
        <f>A40+$D$22</f>
        <v>353.5</v>
      </c>
      <c r="B41" s="12">
        <f t="shared" si="44"/>
        <v>0</v>
      </c>
      <c r="C41" s="12">
        <f t="shared" si="45"/>
        <v>0</v>
      </c>
      <c r="D41" s="12">
        <f t="shared" si="46"/>
        <v>353.5</v>
      </c>
      <c r="E41" s="12">
        <f t="shared" si="47"/>
        <v>330.76994999999994</v>
      </c>
      <c r="F41" s="12">
        <f t="shared" si="48"/>
        <v>0</v>
      </c>
      <c r="G41" s="12">
        <f t="shared" si="49"/>
        <v>0</v>
      </c>
      <c r="H41" s="12">
        <f t="shared" si="50"/>
        <v>0</v>
      </c>
      <c r="I41" s="12">
        <f t="shared" si="51"/>
        <v>0</v>
      </c>
      <c r="J41" s="12">
        <f t="shared" si="52"/>
        <v>0</v>
      </c>
      <c r="K41" s="12">
        <f>$C$9*K$14</f>
        <v>74.571875000000006</v>
      </c>
      <c r="L41" s="12">
        <f t="shared" si="53"/>
        <v>405.34182499999997</v>
      </c>
      <c r="M41" s="17">
        <f t="shared" si="54"/>
        <v>1.1466529702970296</v>
      </c>
      <c r="O41" s="12">
        <f>O40+$D$22</f>
        <v>353.5</v>
      </c>
      <c r="P41" s="12">
        <f t="shared" si="55"/>
        <v>353.5</v>
      </c>
      <c r="Q41" s="12">
        <f t="shared" si="56"/>
        <v>356.52525299999996</v>
      </c>
      <c r="R41" s="12">
        <f t="shared" si="57"/>
        <v>0</v>
      </c>
      <c r="S41" s="12">
        <f t="shared" si="58"/>
        <v>0</v>
      </c>
      <c r="T41" s="12">
        <f t="shared" si="59"/>
        <v>0</v>
      </c>
      <c r="U41" s="12">
        <f t="shared" si="60"/>
        <v>0</v>
      </c>
      <c r="V41" s="12">
        <f t="shared" si="61"/>
        <v>0</v>
      </c>
      <c r="W41" s="12">
        <f t="shared" si="62"/>
        <v>0</v>
      </c>
      <c r="X41" s="12">
        <f t="shared" si="63"/>
        <v>0</v>
      </c>
      <c r="Y41" s="12">
        <f>$C$9*Y$14</f>
        <v>0</v>
      </c>
      <c r="Z41" s="12">
        <f t="shared" si="64"/>
        <v>356.52525299999996</v>
      </c>
      <c r="AA41" s="17">
        <f t="shared" si="65"/>
        <v>1.0085579999999998</v>
      </c>
      <c r="AC41" s="12">
        <f>AC40+$D$22</f>
        <v>353.5</v>
      </c>
      <c r="AD41" s="12">
        <f t="shared" si="66"/>
        <v>0</v>
      </c>
      <c r="AE41" s="12">
        <f t="shared" si="67"/>
        <v>0</v>
      </c>
      <c r="AF41" s="12">
        <f t="shared" si="68"/>
        <v>353.5</v>
      </c>
      <c r="AG41" s="12">
        <f t="shared" si="69"/>
        <v>503.73750000000001</v>
      </c>
      <c r="AH41" s="12">
        <f t="shared" si="70"/>
        <v>0</v>
      </c>
      <c r="AI41" s="12">
        <f t="shared" si="71"/>
        <v>0</v>
      </c>
      <c r="AJ41" s="12">
        <f t="shared" si="72"/>
        <v>0</v>
      </c>
      <c r="AK41" s="12">
        <f t="shared" si="73"/>
        <v>0</v>
      </c>
      <c r="AL41" s="12">
        <f t="shared" si="74"/>
        <v>0</v>
      </c>
      <c r="AM41" s="12">
        <f>$C$9*AM$14</f>
        <v>0</v>
      </c>
      <c r="AN41" s="12">
        <f t="shared" si="75"/>
        <v>503.73750000000001</v>
      </c>
      <c r="AO41" s="17">
        <f t="shared" si="76"/>
        <v>1.425</v>
      </c>
      <c r="AQ41" s="12">
        <f>AQ40+$D$22</f>
        <v>353.5</v>
      </c>
      <c r="AR41" s="12">
        <f t="shared" si="77"/>
        <v>0</v>
      </c>
      <c r="AS41" s="12">
        <f t="shared" si="78"/>
        <v>0</v>
      </c>
      <c r="AT41" s="12">
        <f t="shared" si="79"/>
        <v>350</v>
      </c>
      <c r="AU41" s="12">
        <f t="shared" si="80"/>
        <v>389.82299999999987</v>
      </c>
      <c r="AV41" s="12">
        <f t="shared" si="81"/>
        <v>3.5</v>
      </c>
      <c r="AW41" s="12">
        <f t="shared" si="82"/>
        <v>4.6535369999999991</v>
      </c>
      <c r="AX41" s="12">
        <f t="shared" si="83"/>
        <v>0</v>
      </c>
      <c r="AY41" s="12">
        <f t="shared" si="84"/>
        <v>0</v>
      </c>
      <c r="AZ41" s="12">
        <f t="shared" si="85"/>
        <v>0</v>
      </c>
      <c r="BA41" s="12">
        <f>$C$9*BA$14</f>
        <v>0</v>
      </c>
      <c r="BB41" s="12">
        <f t="shared" si="86"/>
        <v>394.47653699999984</v>
      </c>
      <c r="BC41" s="17">
        <f t="shared" si="87"/>
        <v>1.115916653465346</v>
      </c>
    </row>
    <row r="42" spans="1:55" hidden="1" x14ac:dyDescent="0.25">
      <c r="A42" s="12">
        <f>A41+$D$22</f>
        <v>364</v>
      </c>
      <c r="B42" s="12">
        <f t="shared" si="44"/>
        <v>0</v>
      </c>
      <c r="C42" s="12">
        <f t="shared" si="45"/>
        <v>0</v>
      </c>
      <c r="D42" s="12">
        <f t="shared" si="46"/>
        <v>364</v>
      </c>
      <c r="E42" s="12">
        <f t="shared" si="47"/>
        <v>340.59479999999996</v>
      </c>
      <c r="F42" s="12">
        <f t="shared" si="48"/>
        <v>0</v>
      </c>
      <c r="G42" s="12">
        <f t="shared" si="49"/>
        <v>0</v>
      </c>
      <c r="H42" s="12">
        <f t="shared" si="50"/>
        <v>0</v>
      </c>
      <c r="I42" s="12">
        <f t="shared" si="51"/>
        <v>0</v>
      </c>
      <c r="J42" s="12">
        <f t="shared" si="52"/>
        <v>0</v>
      </c>
      <c r="K42" s="12">
        <f>$C$9*K$14</f>
        <v>74.571875000000006</v>
      </c>
      <c r="L42" s="12">
        <f t="shared" si="53"/>
        <v>415.16667499999994</v>
      </c>
      <c r="M42" s="17">
        <f t="shared" si="54"/>
        <v>1.1405677884615384</v>
      </c>
      <c r="O42" s="12">
        <f>O41+$D$22</f>
        <v>364</v>
      </c>
      <c r="P42" s="12">
        <f t="shared" si="55"/>
        <v>364</v>
      </c>
      <c r="Q42" s="12">
        <f t="shared" si="56"/>
        <v>367.11511199999995</v>
      </c>
      <c r="R42" s="12">
        <f t="shared" si="57"/>
        <v>0</v>
      </c>
      <c r="S42" s="12">
        <f t="shared" si="58"/>
        <v>0</v>
      </c>
      <c r="T42" s="12">
        <f t="shared" si="59"/>
        <v>0</v>
      </c>
      <c r="U42" s="12">
        <f t="shared" si="60"/>
        <v>0</v>
      </c>
      <c r="V42" s="12">
        <f t="shared" si="61"/>
        <v>0</v>
      </c>
      <c r="W42" s="12">
        <f t="shared" si="62"/>
        <v>0</v>
      </c>
      <c r="X42" s="12">
        <f t="shared" si="63"/>
        <v>0</v>
      </c>
      <c r="Y42" s="12">
        <f>$C$9*Y$14</f>
        <v>0</v>
      </c>
      <c r="Z42" s="12">
        <f t="shared" si="64"/>
        <v>367.11511199999995</v>
      </c>
      <c r="AA42" s="17">
        <f t="shared" si="65"/>
        <v>1.0085579999999998</v>
      </c>
      <c r="AC42" s="12">
        <f>AC41+$D$22</f>
        <v>364</v>
      </c>
      <c r="AD42" s="12">
        <f t="shared" si="66"/>
        <v>0</v>
      </c>
      <c r="AE42" s="12">
        <f t="shared" si="67"/>
        <v>0</v>
      </c>
      <c r="AF42" s="12">
        <f t="shared" si="68"/>
        <v>364</v>
      </c>
      <c r="AG42" s="12">
        <f t="shared" si="69"/>
        <v>518.70000000000005</v>
      </c>
      <c r="AH42" s="12">
        <f t="shared" si="70"/>
        <v>0</v>
      </c>
      <c r="AI42" s="12">
        <f t="shared" si="71"/>
        <v>0</v>
      </c>
      <c r="AJ42" s="12">
        <f t="shared" si="72"/>
        <v>0</v>
      </c>
      <c r="AK42" s="12">
        <f t="shared" si="73"/>
        <v>0</v>
      </c>
      <c r="AL42" s="12">
        <f t="shared" si="74"/>
        <v>0</v>
      </c>
      <c r="AM42" s="12">
        <f>$C$9*AM$14</f>
        <v>0</v>
      </c>
      <c r="AN42" s="12">
        <f t="shared" si="75"/>
        <v>518.70000000000005</v>
      </c>
      <c r="AO42" s="17">
        <f t="shared" si="76"/>
        <v>1.425</v>
      </c>
      <c r="AQ42" s="12">
        <f>AQ41+$D$22</f>
        <v>364</v>
      </c>
      <c r="AR42" s="12">
        <f t="shared" si="77"/>
        <v>0</v>
      </c>
      <c r="AS42" s="12">
        <f t="shared" si="78"/>
        <v>0</v>
      </c>
      <c r="AT42" s="12">
        <f t="shared" si="79"/>
        <v>350</v>
      </c>
      <c r="AU42" s="12">
        <f t="shared" si="80"/>
        <v>389.82299999999987</v>
      </c>
      <c r="AV42" s="12">
        <f t="shared" si="81"/>
        <v>14</v>
      </c>
      <c r="AW42" s="12">
        <f t="shared" si="82"/>
        <v>18.614147999999997</v>
      </c>
      <c r="AX42" s="12">
        <f t="shared" si="83"/>
        <v>0</v>
      </c>
      <c r="AY42" s="12">
        <f t="shared" si="84"/>
        <v>0</v>
      </c>
      <c r="AZ42" s="12">
        <f t="shared" si="85"/>
        <v>0</v>
      </c>
      <c r="BA42" s="12">
        <f>$C$9*BA$14</f>
        <v>0</v>
      </c>
      <c r="BB42" s="12">
        <f t="shared" si="86"/>
        <v>408.43714799999987</v>
      </c>
      <c r="BC42" s="17">
        <f t="shared" si="87"/>
        <v>1.1220800769230765</v>
      </c>
    </row>
    <row r="43" spans="1:55" hidden="1" x14ac:dyDescent="0.25">
      <c r="A43" s="12">
        <f>A42+$D$22</f>
        <v>374.5</v>
      </c>
      <c r="B43" s="12">
        <f t="shared" si="44"/>
        <v>0</v>
      </c>
      <c r="C43" s="12">
        <f t="shared" si="45"/>
        <v>0</v>
      </c>
      <c r="D43" s="12">
        <f t="shared" si="46"/>
        <v>374.5</v>
      </c>
      <c r="E43" s="12">
        <f t="shared" si="47"/>
        <v>350.41964999999999</v>
      </c>
      <c r="F43" s="12">
        <f t="shared" si="48"/>
        <v>0</v>
      </c>
      <c r="G43" s="12">
        <f t="shared" si="49"/>
        <v>0</v>
      </c>
      <c r="H43" s="12">
        <f t="shared" si="50"/>
        <v>0</v>
      </c>
      <c r="I43" s="12">
        <f t="shared" si="51"/>
        <v>0</v>
      </c>
      <c r="J43" s="12">
        <f t="shared" si="52"/>
        <v>0</v>
      </c>
      <c r="K43" s="12">
        <f>$C$9*K$14</f>
        <v>74.571875000000006</v>
      </c>
      <c r="L43" s="12">
        <f t="shared" si="53"/>
        <v>424.99152500000002</v>
      </c>
      <c r="M43" s="17">
        <f t="shared" si="54"/>
        <v>1.1348238317757009</v>
      </c>
      <c r="O43" s="12">
        <f>O42+$D$22</f>
        <v>374.5</v>
      </c>
      <c r="P43" s="12">
        <f t="shared" si="55"/>
        <v>374.5</v>
      </c>
      <c r="Q43" s="12">
        <f t="shared" si="56"/>
        <v>377.70497099999994</v>
      </c>
      <c r="R43" s="12">
        <f t="shared" si="57"/>
        <v>0</v>
      </c>
      <c r="S43" s="12">
        <f t="shared" si="58"/>
        <v>0</v>
      </c>
      <c r="T43" s="12">
        <f t="shared" si="59"/>
        <v>0</v>
      </c>
      <c r="U43" s="12">
        <f t="shared" si="60"/>
        <v>0</v>
      </c>
      <c r="V43" s="12">
        <f t="shared" si="61"/>
        <v>0</v>
      </c>
      <c r="W43" s="12">
        <f t="shared" si="62"/>
        <v>0</v>
      </c>
      <c r="X43" s="12">
        <f t="shared" si="63"/>
        <v>0</v>
      </c>
      <c r="Y43" s="12">
        <f>$C$9*Y$14</f>
        <v>0</v>
      </c>
      <c r="Z43" s="12">
        <f t="shared" si="64"/>
        <v>377.70497099999994</v>
      </c>
      <c r="AA43" s="17">
        <f t="shared" si="65"/>
        <v>1.0085579999999998</v>
      </c>
      <c r="AC43" s="12">
        <f>AC42+$D$22</f>
        <v>374.5</v>
      </c>
      <c r="AD43" s="12">
        <f t="shared" si="66"/>
        <v>0</v>
      </c>
      <c r="AE43" s="12">
        <f t="shared" si="67"/>
        <v>0</v>
      </c>
      <c r="AF43" s="12">
        <f t="shared" si="68"/>
        <v>374.5</v>
      </c>
      <c r="AG43" s="12">
        <f t="shared" si="69"/>
        <v>533.66250000000002</v>
      </c>
      <c r="AH43" s="12">
        <f t="shared" si="70"/>
        <v>0</v>
      </c>
      <c r="AI43" s="12">
        <f t="shared" si="71"/>
        <v>0</v>
      </c>
      <c r="AJ43" s="12">
        <f t="shared" si="72"/>
        <v>0</v>
      </c>
      <c r="AK43" s="12">
        <f t="shared" si="73"/>
        <v>0</v>
      </c>
      <c r="AL43" s="12">
        <f t="shared" si="74"/>
        <v>0</v>
      </c>
      <c r="AM43" s="12">
        <f>$C$9*AM$14</f>
        <v>0</v>
      </c>
      <c r="AN43" s="12">
        <f t="shared" si="75"/>
        <v>533.66250000000002</v>
      </c>
      <c r="AO43" s="17">
        <f t="shared" si="76"/>
        <v>1.425</v>
      </c>
      <c r="AQ43" s="12">
        <f>AQ42+$D$22</f>
        <v>374.5</v>
      </c>
      <c r="AR43" s="12">
        <f t="shared" si="77"/>
        <v>0</v>
      </c>
      <c r="AS43" s="12">
        <f t="shared" si="78"/>
        <v>0</v>
      </c>
      <c r="AT43" s="12">
        <f t="shared" si="79"/>
        <v>350</v>
      </c>
      <c r="AU43" s="12">
        <f t="shared" si="80"/>
        <v>389.82299999999987</v>
      </c>
      <c r="AV43" s="12">
        <f t="shared" si="81"/>
        <v>24.5</v>
      </c>
      <c r="AW43" s="12">
        <f t="shared" si="82"/>
        <v>32.574758999999993</v>
      </c>
      <c r="AX43" s="12">
        <f t="shared" si="83"/>
        <v>0</v>
      </c>
      <c r="AY43" s="12">
        <f t="shared" si="84"/>
        <v>0</v>
      </c>
      <c r="AZ43" s="12">
        <f t="shared" si="85"/>
        <v>0</v>
      </c>
      <c r="BA43" s="12">
        <f>$C$9*BA$14</f>
        <v>0</v>
      </c>
      <c r="BB43" s="12">
        <f t="shared" si="86"/>
        <v>422.39775899999984</v>
      </c>
      <c r="BC43" s="17">
        <f t="shared" si="87"/>
        <v>1.1278978878504669</v>
      </c>
    </row>
    <row r="44" spans="1:55" hidden="1" x14ac:dyDescent="0.25">
      <c r="A44" s="12">
        <f>A43+$D$22</f>
        <v>385</v>
      </c>
      <c r="B44" s="12">
        <f t="shared" si="44"/>
        <v>0</v>
      </c>
      <c r="C44" s="12">
        <f t="shared" si="45"/>
        <v>0</v>
      </c>
      <c r="D44" s="12">
        <f t="shared" si="46"/>
        <v>385</v>
      </c>
      <c r="E44" s="12">
        <f t="shared" si="47"/>
        <v>360.24449999999996</v>
      </c>
      <c r="F44" s="12">
        <f t="shared" si="48"/>
        <v>0</v>
      </c>
      <c r="G44" s="12">
        <f t="shared" si="49"/>
        <v>0</v>
      </c>
      <c r="H44" s="12">
        <f t="shared" si="50"/>
        <v>0</v>
      </c>
      <c r="I44" s="12">
        <f t="shared" si="51"/>
        <v>0</v>
      </c>
      <c r="J44" s="12">
        <f t="shared" si="52"/>
        <v>0</v>
      </c>
      <c r="K44" s="12">
        <f>$C$9*K$14</f>
        <v>74.571875000000006</v>
      </c>
      <c r="L44" s="12">
        <f t="shared" si="53"/>
        <v>434.81637499999999</v>
      </c>
      <c r="M44" s="17">
        <f t="shared" si="54"/>
        <v>1.1293931818181817</v>
      </c>
      <c r="O44" s="12">
        <f>O43+$D$22</f>
        <v>385</v>
      </c>
      <c r="P44" s="12">
        <f t="shared" si="55"/>
        <v>385</v>
      </c>
      <c r="Q44" s="12">
        <f t="shared" si="56"/>
        <v>388.29482999999993</v>
      </c>
      <c r="R44" s="12">
        <f t="shared" si="57"/>
        <v>0</v>
      </c>
      <c r="S44" s="12">
        <f t="shared" si="58"/>
        <v>0</v>
      </c>
      <c r="T44" s="12">
        <f t="shared" si="59"/>
        <v>0</v>
      </c>
      <c r="U44" s="12">
        <f t="shared" si="60"/>
        <v>0</v>
      </c>
      <c r="V44" s="12">
        <f t="shared" si="61"/>
        <v>0</v>
      </c>
      <c r="W44" s="12">
        <f t="shared" si="62"/>
        <v>0</v>
      </c>
      <c r="X44" s="12">
        <f t="shared" si="63"/>
        <v>0</v>
      </c>
      <c r="Y44" s="12">
        <f>$C$9*Y$14</f>
        <v>0</v>
      </c>
      <c r="Z44" s="12">
        <f t="shared" si="64"/>
        <v>388.29482999999993</v>
      </c>
      <c r="AA44" s="17">
        <f t="shared" si="65"/>
        <v>1.0085579999999998</v>
      </c>
      <c r="AC44" s="12">
        <f>AC43+$D$22</f>
        <v>385</v>
      </c>
      <c r="AD44" s="12">
        <f t="shared" si="66"/>
        <v>0</v>
      </c>
      <c r="AE44" s="12">
        <f t="shared" si="67"/>
        <v>0</v>
      </c>
      <c r="AF44" s="12">
        <f t="shared" si="68"/>
        <v>385</v>
      </c>
      <c r="AG44" s="12">
        <f t="shared" si="69"/>
        <v>548.625</v>
      </c>
      <c r="AH44" s="12">
        <f t="shared" si="70"/>
        <v>0</v>
      </c>
      <c r="AI44" s="12">
        <f t="shared" si="71"/>
        <v>0</v>
      </c>
      <c r="AJ44" s="12">
        <f t="shared" si="72"/>
        <v>0</v>
      </c>
      <c r="AK44" s="12">
        <f t="shared" si="73"/>
        <v>0</v>
      </c>
      <c r="AL44" s="12">
        <f t="shared" si="74"/>
        <v>0</v>
      </c>
      <c r="AM44" s="12">
        <f>$C$9*AM$14</f>
        <v>0</v>
      </c>
      <c r="AN44" s="12">
        <f t="shared" si="75"/>
        <v>548.625</v>
      </c>
      <c r="AO44" s="17">
        <f t="shared" si="76"/>
        <v>1.425</v>
      </c>
      <c r="AQ44" s="12">
        <f>AQ43+$D$22</f>
        <v>385</v>
      </c>
      <c r="AR44" s="12">
        <f t="shared" si="77"/>
        <v>0</v>
      </c>
      <c r="AS44" s="12">
        <f t="shared" si="78"/>
        <v>0</v>
      </c>
      <c r="AT44" s="12">
        <f t="shared" si="79"/>
        <v>350</v>
      </c>
      <c r="AU44" s="12">
        <f t="shared" si="80"/>
        <v>389.82299999999987</v>
      </c>
      <c r="AV44" s="12">
        <f t="shared" si="81"/>
        <v>35</v>
      </c>
      <c r="AW44" s="12">
        <f t="shared" si="82"/>
        <v>46.535369999999993</v>
      </c>
      <c r="AX44" s="12">
        <f t="shared" si="83"/>
        <v>0</v>
      </c>
      <c r="AY44" s="12">
        <f t="shared" si="84"/>
        <v>0</v>
      </c>
      <c r="AZ44" s="12">
        <f t="shared" si="85"/>
        <v>0</v>
      </c>
      <c r="BA44" s="12">
        <f>$C$9*BA$14</f>
        <v>0</v>
      </c>
      <c r="BB44" s="12">
        <f t="shared" si="86"/>
        <v>436.35836999999987</v>
      </c>
      <c r="BC44" s="17">
        <f t="shared" si="87"/>
        <v>1.1333983636363634</v>
      </c>
    </row>
    <row r="45" spans="1:55" hidden="1" x14ac:dyDescent="0.25">
      <c r="A45" s="12">
        <f>A44+$D$22</f>
        <v>395.5</v>
      </c>
      <c r="B45" s="12">
        <f t="shared" si="44"/>
        <v>0</v>
      </c>
      <c r="C45" s="12">
        <f t="shared" si="45"/>
        <v>0</v>
      </c>
      <c r="D45" s="12">
        <f t="shared" si="46"/>
        <v>395.5</v>
      </c>
      <c r="E45" s="12">
        <f t="shared" si="47"/>
        <v>370.06934999999999</v>
      </c>
      <c r="F45" s="12">
        <f t="shared" si="48"/>
        <v>0</v>
      </c>
      <c r="G45" s="12">
        <f t="shared" si="49"/>
        <v>0</v>
      </c>
      <c r="H45" s="12">
        <f t="shared" si="50"/>
        <v>0</v>
      </c>
      <c r="I45" s="12">
        <f t="shared" si="51"/>
        <v>0</v>
      </c>
      <c r="J45" s="12">
        <f t="shared" si="52"/>
        <v>0</v>
      </c>
      <c r="K45" s="12">
        <f>$C$9*K$14</f>
        <v>74.571875000000006</v>
      </c>
      <c r="L45" s="12">
        <f t="shared" si="53"/>
        <v>444.64122499999996</v>
      </c>
      <c r="M45" s="17">
        <f t="shared" si="54"/>
        <v>1.1242508849557522</v>
      </c>
      <c r="O45" s="12">
        <f>O44+$D$22</f>
        <v>395.5</v>
      </c>
      <c r="P45" s="12">
        <f t="shared" si="55"/>
        <v>395.5</v>
      </c>
      <c r="Q45" s="12">
        <f t="shared" si="56"/>
        <v>398.88468899999992</v>
      </c>
      <c r="R45" s="12">
        <f t="shared" si="57"/>
        <v>0</v>
      </c>
      <c r="S45" s="12">
        <f t="shared" si="58"/>
        <v>0</v>
      </c>
      <c r="T45" s="12">
        <f t="shared" si="59"/>
        <v>0</v>
      </c>
      <c r="U45" s="12">
        <f t="shared" si="60"/>
        <v>0</v>
      </c>
      <c r="V45" s="12">
        <f t="shared" si="61"/>
        <v>0</v>
      </c>
      <c r="W45" s="12">
        <f t="shared" si="62"/>
        <v>0</v>
      </c>
      <c r="X45" s="12">
        <f t="shared" si="63"/>
        <v>0</v>
      </c>
      <c r="Y45" s="12">
        <f>$C$9*Y$14</f>
        <v>0</v>
      </c>
      <c r="Z45" s="12">
        <f t="shared" si="64"/>
        <v>398.88468899999992</v>
      </c>
      <c r="AA45" s="17">
        <f t="shared" si="65"/>
        <v>1.0085579999999998</v>
      </c>
      <c r="AC45" s="12">
        <f>AC44+$D$22</f>
        <v>395.5</v>
      </c>
      <c r="AD45" s="12">
        <f t="shared" si="66"/>
        <v>0</v>
      </c>
      <c r="AE45" s="12">
        <f t="shared" si="67"/>
        <v>0</v>
      </c>
      <c r="AF45" s="12">
        <f t="shared" si="68"/>
        <v>395.5</v>
      </c>
      <c r="AG45" s="12">
        <f t="shared" si="69"/>
        <v>563.58749999999998</v>
      </c>
      <c r="AH45" s="12">
        <f t="shared" si="70"/>
        <v>0</v>
      </c>
      <c r="AI45" s="12">
        <f t="shared" si="71"/>
        <v>0</v>
      </c>
      <c r="AJ45" s="12">
        <f t="shared" si="72"/>
        <v>0</v>
      </c>
      <c r="AK45" s="12">
        <f t="shared" si="73"/>
        <v>0</v>
      </c>
      <c r="AL45" s="12">
        <f t="shared" si="74"/>
        <v>0</v>
      </c>
      <c r="AM45" s="12">
        <f>$C$9*AM$14</f>
        <v>0</v>
      </c>
      <c r="AN45" s="12">
        <f t="shared" si="75"/>
        <v>563.58749999999998</v>
      </c>
      <c r="AO45" s="17">
        <f t="shared" si="76"/>
        <v>1.425</v>
      </c>
      <c r="AQ45" s="12">
        <f>AQ44+$D$22</f>
        <v>395.5</v>
      </c>
      <c r="AR45" s="12">
        <f t="shared" si="77"/>
        <v>0</v>
      </c>
      <c r="AS45" s="12">
        <f t="shared" si="78"/>
        <v>0</v>
      </c>
      <c r="AT45" s="12">
        <f t="shared" si="79"/>
        <v>350</v>
      </c>
      <c r="AU45" s="12">
        <f t="shared" si="80"/>
        <v>389.82299999999987</v>
      </c>
      <c r="AV45" s="12">
        <f t="shared" si="81"/>
        <v>45.5</v>
      </c>
      <c r="AW45" s="12">
        <f t="shared" si="82"/>
        <v>60.495980999999993</v>
      </c>
      <c r="AX45" s="12">
        <f t="shared" si="83"/>
        <v>0</v>
      </c>
      <c r="AY45" s="12">
        <f t="shared" si="84"/>
        <v>0</v>
      </c>
      <c r="AZ45" s="12">
        <f t="shared" si="85"/>
        <v>0</v>
      </c>
      <c r="BA45" s="12">
        <f>$C$9*BA$14</f>
        <v>0</v>
      </c>
      <c r="BB45" s="12">
        <f t="shared" si="86"/>
        <v>450.31898099999984</v>
      </c>
      <c r="BC45" s="17">
        <f t="shared" si="87"/>
        <v>1.1386067787610616</v>
      </c>
    </row>
    <row r="46" spans="1:55" hidden="1" x14ac:dyDescent="0.25">
      <c r="A46" s="12">
        <f>A45+$D$22</f>
        <v>406</v>
      </c>
      <c r="B46" s="12">
        <f t="shared" si="44"/>
        <v>0</v>
      </c>
      <c r="C46" s="12">
        <f t="shared" si="45"/>
        <v>0</v>
      </c>
      <c r="D46" s="12">
        <f t="shared" si="46"/>
        <v>406</v>
      </c>
      <c r="E46" s="12">
        <f t="shared" si="47"/>
        <v>379.89419999999996</v>
      </c>
      <c r="F46" s="12">
        <f t="shared" si="48"/>
        <v>0</v>
      </c>
      <c r="G46" s="12">
        <f t="shared" si="49"/>
        <v>0</v>
      </c>
      <c r="H46" s="12">
        <f t="shared" si="50"/>
        <v>0</v>
      </c>
      <c r="I46" s="12">
        <f t="shared" si="51"/>
        <v>0</v>
      </c>
      <c r="J46" s="12">
        <f t="shared" si="52"/>
        <v>0</v>
      </c>
      <c r="K46" s="12">
        <f>$C$9*K$14</f>
        <v>74.571875000000006</v>
      </c>
      <c r="L46" s="12">
        <f t="shared" si="53"/>
        <v>454.46607499999993</v>
      </c>
      <c r="M46" s="17">
        <f t="shared" si="54"/>
        <v>1.119374568965517</v>
      </c>
      <c r="O46" s="12">
        <f>O45+$D$22</f>
        <v>406</v>
      </c>
      <c r="P46" s="12">
        <f t="shared" si="55"/>
        <v>406</v>
      </c>
      <c r="Q46" s="12">
        <f t="shared" si="56"/>
        <v>409.47454799999991</v>
      </c>
      <c r="R46" s="12">
        <f t="shared" si="57"/>
        <v>0</v>
      </c>
      <c r="S46" s="12">
        <f t="shared" si="58"/>
        <v>0</v>
      </c>
      <c r="T46" s="12">
        <f t="shared" si="59"/>
        <v>0</v>
      </c>
      <c r="U46" s="12">
        <f t="shared" si="60"/>
        <v>0</v>
      </c>
      <c r="V46" s="12">
        <f t="shared" si="61"/>
        <v>0</v>
      </c>
      <c r="W46" s="12">
        <f t="shared" si="62"/>
        <v>0</v>
      </c>
      <c r="X46" s="12">
        <f t="shared" si="63"/>
        <v>0</v>
      </c>
      <c r="Y46" s="12">
        <f>$C$9*Y$14</f>
        <v>0</v>
      </c>
      <c r="Z46" s="12">
        <f t="shared" si="64"/>
        <v>409.47454799999991</v>
      </c>
      <c r="AA46" s="17">
        <f t="shared" si="65"/>
        <v>1.0085579999999998</v>
      </c>
      <c r="AC46" s="12">
        <f>AC45+$D$22</f>
        <v>406</v>
      </c>
      <c r="AD46" s="12">
        <f t="shared" si="66"/>
        <v>0</v>
      </c>
      <c r="AE46" s="12">
        <f t="shared" si="67"/>
        <v>0</v>
      </c>
      <c r="AF46" s="12">
        <f t="shared" si="68"/>
        <v>406</v>
      </c>
      <c r="AG46" s="12">
        <f t="shared" si="69"/>
        <v>578.54999999999995</v>
      </c>
      <c r="AH46" s="12">
        <f t="shared" si="70"/>
        <v>0</v>
      </c>
      <c r="AI46" s="12">
        <f t="shared" si="71"/>
        <v>0</v>
      </c>
      <c r="AJ46" s="12">
        <f t="shared" si="72"/>
        <v>0</v>
      </c>
      <c r="AK46" s="12">
        <f t="shared" si="73"/>
        <v>0</v>
      </c>
      <c r="AL46" s="12">
        <f t="shared" si="74"/>
        <v>0</v>
      </c>
      <c r="AM46" s="12">
        <f>$C$9*AM$14</f>
        <v>0</v>
      </c>
      <c r="AN46" s="12">
        <f t="shared" si="75"/>
        <v>578.54999999999995</v>
      </c>
      <c r="AO46" s="17">
        <f t="shared" si="76"/>
        <v>1.4249999999999998</v>
      </c>
      <c r="AQ46" s="12">
        <f>AQ45+$D$22</f>
        <v>406</v>
      </c>
      <c r="AR46" s="12">
        <f t="shared" si="77"/>
        <v>0</v>
      </c>
      <c r="AS46" s="12">
        <f t="shared" si="78"/>
        <v>0</v>
      </c>
      <c r="AT46" s="12">
        <f t="shared" si="79"/>
        <v>350</v>
      </c>
      <c r="AU46" s="12">
        <f t="shared" si="80"/>
        <v>389.82299999999987</v>
      </c>
      <c r="AV46" s="12">
        <f t="shared" si="81"/>
        <v>56</v>
      </c>
      <c r="AW46" s="12">
        <f t="shared" si="82"/>
        <v>74.456591999999986</v>
      </c>
      <c r="AX46" s="12">
        <f t="shared" si="83"/>
        <v>0</v>
      </c>
      <c r="AY46" s="12">
        <f t="shared" si="84"/>
        <v>0</v>
      </c>
      <c r="AZ46" s="12">
        <f t="shared" si="85"/>
        <v>0</v>
      </c>
      <c r="BA46" s="12">
        <f>$C$9*BA$14</f>
        <v>0</v>
      </c>
      <c r="BB46" s="12">
        <f t="shared" si="86"/>
        <v>464.27959199999987</v>
      </c>
      <c r="BC46" s="17">
        <f t="shared" si="87"/>
        <v>1.1435457931034478</v>
      </c>
    </row>
    <row r="47" spans="1:55" hidden="1" x14ac:dyDescent="0.25">
      <c r="A47" s="12">
        <f>A46+$D$22</f>
        <v>416.5</v>
      </c>
      <c r="B47" s="12">
        <f t="shared" si="44"/>
        <v>0</v>
      </c>
      <c r="C47" s="12">
        <f t="shared" si="45"/>
        <v>0</v>
      </c>
      <c r="D47" s="12">
        <f t="shared" si="46"/>
        <v>416.5</v>
      </c>
      <c r="E47" s="12">
        <f t="shared" si="47"/>
        <v>389.71904999999998</v>
      </c>
      <c r="F47" s="12">
        <f t="shared" si="48"/>
        <v>0</v>
      </c>
      <c r="G47" s="12">
        <f t="shared" si="49"/>
        <v>0</v>
      </c>
      <c r="H47" s="12">
        <f t="shared" si="50"/>
        <v>0</v>
      </c>
      <c r="I47" s="12">
        <f t="shared" si="51"/>
        <v>0</v>
      </c>
      <c r="J47" s="12">
        <f t="shared" si="52"/>
        <v>0</v>
      </c>
      <c r="K47" s="12">
        <f>$C$9*K$14</f>
        <v>74.571875000000006</v>
      </c>
      <c r="L47" s="12">
        <f t="shared" si="53"/>
        <v>464.29092500000002</v>
      </c>
      <c r="M47" s="17">
        <f t="shared" si="54"/>
        <v>1.1147441176470589</v>
      </c>
      <c r="O47" s="12">
        <f>O46+$D$22</f>
        <v>416.5</v>
      </c>
      <c r="P47" s="12">
        <f t="shared" si="55"/>
        <v>416.5</v>
      </c>
      <c r="Q47" s="12">
        <f t="shared" si="56"/>
        <v>420.0644069999999</v>
      </c>
      <c r="R47" s="12">
        <f t="shared" si="57"/>
        <v>0</v>
      </c>
      <c r="S47" s="12">
        <f t="shared" si="58"/>
        <v>0</v>
      </c>
      <c r="T47" s="12">
        <f t="shared" si="59"/>
        <v>0</v>
      </c>
      <c r="U47" s="12">
        <f t="shared" si="60"/>
        <v>0</v>
      </c>
      <c r="V47" s="12">
        <f t="shared" si="61"/>
        <v>0</v>
      </c>
      <c r="W47" s="12">
        <f t="shared" si="62"/>
        <v>0</v>
      </c>
      <c r="X47" s="12">
        <f t="shared" si="63"/>
        <v>0</v>
      </c>
      <c r="Y47" s="12">
        <f>$C$9*Y$14</f>
        <v>0</v>
      </c>
      <c r="Z47" s="12">
        <f t="shared" si="64"/>
        <v>420.0644069999999</v>
      </c>
      <c r="AA47" s="17">
        <f t="shared" si="65"/>
        <v>1.0085579999999998</v>
      </c>
      <c r="AC47" s="12">
        <f>AC46+$D$22</f>
        <v>416.5</v>
      </c>
      <c r="AD47" s="12">
        <f t="shared" si="66"/>
        <v>0</v>
      </c>
      <c r="AE47" s="12">
        <f t="shared" si="67"/>
        <v>0</v>
      </c>
      <c r="AF47" s="12">
        <f t="shared" si="68"/>
        <v>416.5</v>
      </c>
      <c r="AG47" s="12">
        <f t="shared" si="69"/>
        <v>593.51250000000005</v>
      </c>
      <c r="AH47" s="12">
        <f t="shared" si="70"/>
        <v>0</v>
      </c>
      <c r="AI47" s="12">
        <f t="shared" si="71"/>
        <v>0</v>
      </c>
      <c r="AJ47" s="12">
        <f t="shared" si="72"/>
        <v>0</v>
      </c>
      <c r="AK47" s="12">
        <f t="shared" si="73"/>
        <v>0</v>
      </c>
      <c r="AL47" s="12">
        <f t="shared" si="74"/>
        <v>0</v>
      </c>
      <c r="AM47" s="12">
        <f>$C$9*AM$14</f>
        <v>0</v>
      </c>
      <c r="AN47" s="12">
        <f t="shared" si="75"/>
        <v>593.51250000000005</v>
      </c>
      <c r="AO47" s="17">
        <f t="shared" si="76"/>
        <v>1.425</v>
      </c>
      <c r="AQ47" s="12">
        <f>AQ46+$D$22</f>
        <v>416.5</v>
      </c>
      <c r="AR47" s="12">
        <f t="shared" si="77"/>
        <v>0</v>
      </c>
      <c r="AS47" s="12">
        <f t="shared" si="78"/>
        <v>0</v>
      </c>
      <c r="AT47" s="12">
        <f t="shared" si="79"/>
        <v>350</v>
      </c>
      <c r="AU47" s="12">
        <f t="shared" si="80"/>
        <v>389.82299999999987</v>
      </c>
      <c r="AV47" s="12">
        <f t="shared" si="81"/>
        <v>66.5</v>
      </c>
      <c r="AW47" s="12">
        <f t="shared" si="82"/>
        <v>88.417202999999986</v>
      </c>
      <c r="AX47" s="12">
        <f t="shared" si="83"/>
        <v>0</v>
      </c>
      <c r="AY47" s="12">
        <f t="shared" si="84"/>
        <v>0</v>
      </c>
      <c r="AZ47" s="12">
        <f t="shared" si="85"/>
        <v>0</v>
      </c>
      <c r="BA47" s="12">
        <f>$C$9*BA$14</f>
        <v>0</v>
      </c>
      <c r="BB47" s="12">
        <f t="shared" si="86"/>
        <v>478.24020299999984</v>
      </c>
      <c r="BC47" s="17">
        <f t="shared" si="87"/>
        <v>1.1482357815126047</v>
      </c>
    </row>
    <row r="48" spans="1:55" hidden="1" x14ac:dyDescent="0.25">
      <c r="A48" s="12">
        <f>A47+$D$22</f>
        <v>427</v>
      </c>
      <c r="B48" s="12">
        <f t="shared" si="44"/>
        <v>0</v>
      </c>
      <c r="C48" s="12">
        <f t="shared" si="45"/>
        <v>0</v>
      </c>
      <c r="D48" s="12">
        <f t="shared" si="46"/>
        <v>427</v>
      </c>
      <c r="E48" s="12">
        <f t="shared" si="47"/>
        <v>399.54390000000001</v>
      </c>
      <c r="F48" s="12">
        <f t="shared" si="48"/>
        <v>0</v>
      </c>
      <c r="G48" s="12">
        <f t="shared" si="49"/>
        <v>0</v>
      </c>
      <c r="H48" s="12">
        <f t="shared" si="50"/>
        <v>0</v>
      </c>
      <c r="I48" s="12">
        <f t="shared" si="51"/>
        <v>0</v>
      </c>
      <c r="J48" s="12">
        <f t="shared" si="52"/>
        <v>0</v>
      </c>
      <c r="K48" s="12">
        <f>$C$9*K$14</f>
        <v>74.571875000000006</v>
      </c>
      <c r="L48" s="12">
        <f t="shared" si="53"/>
        <v>474.11577499999999</v>
      </c>
      <c r="M48" s="17">
        <f t="shared" si="54"/>
        <v>1.1103413934426229</v>
      </c>
      <c r="O48" s="12">
        <f>O47+$D$22</f>
        <v>427</v>
      </c>
      <c r="P48" s="12">
        <f t="shared" si="55"/>
        <v>427</v>
      </c>
      <c r="Q48" s="12">
        <f t="shared" si="56"/>
        <v>430.65426599999989</v>
      </c>
      <c r="R48" s="12">
        <f t="shared" si="57"/>
        <v>0</v>
      </c>
      <c r="S48" s="12">
        <f t="shared" si="58"/>
        <v>0</v>
      </c>
      <c r="T48" s="12">
        <f t="shared" si="59"/>
        <v>0</v>
      </c>
      <c r="U48" s="12">
        <f t="shared" si="60"/>
        <v>0</v>
      </c>
      <c r="V48" s="12">
        <f t="shared" si="61"/>
        <v>0</v>
      </c>
      <c r="W48" s="12">
        <f t="shared" si="62"/>
        <v>0</v>
      </c>
      <c r="X48" s="12">
        <f t="shared" si="63"/>
        <v>0</v>
      </c>
      <c r="Y48" s="12">
        <f>$C$9*Y$14</f>
        <v>0</v>
      </c>
      <c r="Z48" s="12">
        <f t="shared" si="64"/>
        <v>430.65426599999989</v>
      </c>
      <c r="AA48" s="17">
        <f t="shared" si="65"/>
        <v>1.0085579999999998</v>
      </c>
      <c r="AC48" s="12">
        <f>AC47+$D$22</f>
        <v>427</v>
      </c>
      <c r="AD48" s="12">
        <f t="shared" si="66"/>
        <v>0</v>
      </c>
      <c r="AE48" s="12">
        <f t="shared" si="67"/>
        <v>0</v>
      </c>
      <c r="AF48" s="12">
        <f t="shared" si="68"/>
        <v>427</v>
      </c>
      <c r="AG48" s="12">
        <f t="shared" si="69"/>
        <v>608.47500000000002</v>
      </c>
      <c r="AH48" s="12">
        <f t="shared" si="70"/>
        <v>0</v>
      </c>
      <c r="AI48" s="12">
        <f t="shared" si="71"/>
        <v>0</v>
      </c>
      <c r="AJ48" s="12">
        <f t="shared" si="72"/>
        <v>0</v>
      </c>
      <c r="AK48" s="12">
        <f t="shared" si="73"/>
        <v>0</v>
      </c>
      <c r="AL48" s="12">
        <f t="shared" si="74"/>
        <v>0</v>
      </c>
      <c r="AM48" s="12">
        <f>$C$9*AM$14</f>
        <v>0</v>
      </c>
      <c r="AN48" s="12">
        <f t="shared" si="75"/>
        <v>608.47500000000002</v>
      </c>
      <c r="AO48" s="17">
        <f t="shared" si="76"/>
        <v>1.425</v>
      </c>
      <c r="AQ48" s="12">
        <f>AQ47+$D$22</f>
        <v>427</v>
      </c>
      <c r="AR48" s="12">
        <f t="shared" si="77"/>
        <v>0</v>
      </c>
      <c r="AS48" s="12">
        <f t="shared" si="78"/>
        <v>0</v>
      </c>
      <c r="AT48" s="12">
        <f t="shared" si="79"/>
        <v>350</v>
      </c>
      <c r="AU48" s="12">
        <f t="shared" si="80"/>
        <v>389.82299999999987</v>
      </c>
      <c r="AV48" s="12">
        <f t="shared" si="81"/>
        <v>77</v>
      </c>
      <c r="AW48" s="12">
        <f t="shared" si="82"/>
        <v>102.37781399999999</v>
      </c>
      <c r="AX48" s="12">
        <f t="shared" si="83"/>
        <v>0</v>
      </c>
      <c r="AY48" s="12">
        <f t="shared" si="84"/>
        <v>0</v>
      </c>
      <c r="AZ48" s="12">
        <f t="shared" si="85"/>
        <v>0</v>
      </c>
      <c r="BA48" s="12">
        <f>$C$9*BA$14</f>
        <v>0</v>
      </c>
      <c r="BB48" s="12">
        <f t="shared" si="86"/>
        <v>492.20081399999987</v>
      </c>
      <c r="BC48" s="17">
        <f t="shared" si="87"/>
        <v>1.152695114754098</v>
      </c>
    </row>
    <row r="49" spans="1:55" hidden="1" x14ac:dyDescent="0.25">
      <c r="A49" s="12">
        <f>A48+$D$22</f>
        <v>437.5</v>
      </c>
      <c r="B49" s="12">
        <f t="shared" si="44"/>
        <v>0</v>
      </c>
      <c r="C49" s="12">
        <f t="shared" si="45"/>
        <v>0</v>
      </c>
      <c r="D49" s="12">
        <f t="shared" si="46"/>
        <v>437.5</v>
      </c>
      <c r="E49" s="12">
        <f t="shared" si="47"/>
        <v>409.36874999999998</v>
      </c>
      <c r="F49" s="12">
        <f t="shared" si="48"/>
        <v>0</v>
      </c>
      <c r="G49" s="12">
        <f t="shared" si="49"/>
        <v>0</v>
      </c>
      <c r="H49" s="12">
        <f t="shared" si="50"/>
        <v>0</v>
      </c>
      <c r="I49" s="12">
        <f t="shared" si="51"/>
        <v>0</v>
      </c>
      <c r="J49" s="12">
        <f t="shared" si="52"/>
        <v>0</v>
      </c>
      <c r="K49" s="12">
        <f>$C$9*K$14</f>
        <v>74.571875000000006</v>
      </c>
      <c r="L49" s="12">
        <f t="shared" si="53"/>
        <v>483.94062499999995</v>
      </c>
      <c r="M49" s="17">
        <f t="shared" si="54"/>
        <v>1.10615</v>
      </c>
      <c r="O49" s="12">
        <f>O48+$D$22</f>
        <v>437.5</v>
      </c>
      <c r="P49" s="12">
        <f t="shared" si="55"/>
        <v>437.5</v>
      </c>
      <c r="Q49" s="12">
        <f t="shared" si="56"/>
        <v>441.24412499999994</v>
      </c>
      <c r="R49" s="12">
        <f t="shared" si="57"/>
        <v>0</v>
      </c>
      <c r="S49" s="12">
        <f t="shared" si="58"/>
        <v>0</v>
      </c>
      <c r="T49" s="12">
        <f t="shared" si="59"/>
        <v>0</v>
      </c>
      <c r="U49" s="12">
        <f t="shared" si="60"/>
        <v>0</v>
      </c>
      <c r="V49" s="12">
        <f t="shared" si="61"/>
        <v>0</v>
      </c>
      <c r="W49" s="12">
        <f t="shared" si="62"/>
        <v>0</v>
      </c>
      <c r="X49" s="12">
        <f t="shared" si="63"/>
        <v>0</v>
      </c>
      <c r="Y49" s="12">
        <f>$C$9*Y$14</f>
        <v>0</v>
      </c>
      <c r="Z49" s="12">
        <f t="shared" si="64"/>
        <v>441.24412499999994</v>
      </c>
      <c r="AA49" s="17">
        <f t="shared" si="65"/>
        <v>1.0085579999999998</v>
      </c>
      <c r="AC49" s="12">
        <f>AC48+$D$22</f>
        <v>437.5</v>
      </c>
      <c r="AD49" s="12">
        <f t="shared" si="66"/>
        <v>0</v>
      </c>
      <c r="AE49" s="12">
        <f t="shared" si="67"/>
        <v>0</v>
      </c>
      <c r="AF49" s="12">
        <f t="shared" si="68"/>
        <v>437.5</v>
      </c>
      <c r="AG49" s="12">
        <f t="shared" si="69"/>
        <v>623.4375</v>
      </c>
      <c r="AH49" s="12">
        <f t="shared" si="70"/>
        <v>0</v>
      </c>
      <c r="AI49" s="12">
        <f t="shared" si="71"/>
        <v>0</v>
      </c>
      <c r="AJ49" s="12">
        <f t="shared" si="72"/>
        <v>0</v>
      </c>
      <c r="AK49" s="12">
        <f t="shared" si="73"/>
        <v>0</v>
      </c>
      <c r="AL49" s="12">
        <f t="shared" si="74"/>
        <v>0</v>
      </c>
      <c r="AM49" s="12">
        <f>$C$9*AM$14</f>
        <v>0</v>
      </c>
      <c r="AN49" s="12">
        <f t="shared" si="75"/>
        <v>623.4375</v>
      </c>
      <c r="AO49" s="17">
        <f t="shared" si="76"/>
        <v>1.425</v>
      </c>
      <c r="AQ49" s="12">
        <f>AQ48+$D$22</f>
        <v>437.5</v>
      </c>
      <c r="AR49" s="12">
        <f t="shared" si="77"/>
        <v>0</v>
      </c>
      <c r="AS49" s="12">
        <f t="shared" si="78"/>
        <v>0</v>
      </c>
      <c r="AT49" s="12">
        <f t="shared" si="79"/>
        <v>350</v>
      </c>
      <c r="AU49" s="12">
        <f t="shared" si="80"/>
        <v>389.82299999999987</v>
      </c>
      <c r="AV49" s="12">
        <f t="shared" si="81"/>
        <v>87.5</v>
      </c>
      <c r="AW49" s="12">
        <f t="shared" si="82"/>
        <v>116.33842499999999</v>
      </c>
      <c r="AX49" s="12">
        <f t="shared" si="83"/>
        <v>0</v>
      </c>
      <c r="AY49" s="12">
        <f t="shared" si="84"/>
        <v>0</v>
      </c>
      <c r="AZ49" s="12">
        <f t="shared" si="85"/>
        <v>0</v>
      </c>
      <c r="BA49" s="12">
        <f>$C$9*BA$14</f>
        <v>0</v>
      </c>
      <c r="BB49" s="12">
        <f t="shared" si="86"/>
        <v>506.16142499999984</v>
      </c>
      <c r="BC49" s="17">
        <f t="shared" si="87"/>
        <v>1.1569403999999996</v>
      </c>
    </row>
    <row r="50" spans="1:55" hidden="1" x14ac:dyDescent="0.25">
      <c r="A50" s="12">
        <f>A49+$D$22</f>
        <v>448</v>
      </c>
      <c r="B50" s="12">
        <f t="shared" si="44"/>
        <v>0</v>
      </c>
      <c r="C50" s="12">
        <f t="shared" si="45"/>
        <v>0</v>
      </c>
      <c r="D50" s="12">
        <f t="shared" si="46"/>
        <v>448</v>
      </c>
      <c r="E50" s="12">
        <f t="shared" si="47"/>
        <v>419.1936</v>
      </c>
      <c r="F50" s="12">
        <f t="shared" si="48"/>
        <v>0</v>
      </c>
      <c r="G50" s="12">
        <f t="shared" si="49"/>
        <v>0</v>
      </c>
      <c r="H50" s="12">
        <f t="shared" si="50"/>
        <v>0</v>
      </c>
      <c r="I50" s="12">
        <f t="shared" si="51"/>
        <v>0</v>
      </c>
      <c r="J50" s="12">
        <f t="shared" si="52"/>
        <v>0</v>
      </c>
      <c r="K50" s="12">
        <f>$C$9*K$14</f>
        <v>74.571875000000006</v>
      </c>
      <c r="L50" s="12">
        <f t="shared" si="53"/>
        <v>493.76547500000004</v>
      </c>
      <c r="M50" s="17">
        <f t="shared" si="54"/>
        <v>1.102155078125</v>
      </c>
      <c r="O50" s="12">
        <f>O49+$D$22</f>
        <v>448</v>
      </c>
      <c r="P50" s="12">
        <f t="shared" si="55"/>
        <v>448</v>
      </c>
      <c r="Q50" s="12">
        <f t="shared" si="56"/>
        <v>451.83398399999993</v>
      </c>
      <c r="R50" s="12">
        <f t="shared" si="57"/>
        <v>0</v>
      </c>
      <c r="S50" s="12">
        <f t="shared" si="58"/>
        <v>0</v>
      </c>
      <c r="T50" s="12">
        <f t="shared" si="59"/>
        <v>0</v>
      </c>
      <c r="U50" s="12">
        <f t="shared" si="60"/>
        <v>0</v>
      </c>
      <c r="V50" s="12">
        <f t="shared" si="61"/>
        <v>0</v>
      </c>
      <c r="W50" s="12">
        <f t="shared" si="62"/>
        <v>0</v>
      </c>
      <c r="X50" s="12">
        <f t="shared" si="63"/>
        <v>0</v>
      </c>
      <c r="Y50" s="12">
        <f>$C$9*Y$14</f>
        <v>0</v>
      </c>
      <c r="Z50" s="12">
        <f t="shared" si="64"/>
        <v>451.83398399999993</v>
      </c>
      <c r="AA50" s="17">
        <f t="shared" si="65"/>
        <v>1.0085579999999998</v>
      </c>
      <c r="AC50" s="12">
        <f>AC49+$D$22</f>
        <v>448</v>
      </c>
      <c r="AD50" s="12">
        <f t="shared" si="66"/>
        <v>0</v>
      </c>
      <c r="AE50" s="12">
        <f t="shared" si="67"/>
        <v>0</v>
      </c>
      <c r="AF50" s="12">
        <f t="shared" si="68"/>
        <v>448</v>
      </c>
      <c r="AG50" s="12">
        <f t="shared" si="69"/>
        <v>638.4</v>
      </c>
      <c r="AH50" s="12">
        <f t="shared" si="70"/>
        <v>0</v>
      </c>
      <c r="AI50" s="12">
        <f t="shared" si="71"/>
        <v>0</v>
      </c>
      <c r="AJ50" s="12">
        <f t="shared" si="72"/>
        <v>0</v>
      </c>
      <c r="AK50" s="12">
        <f t="shared" si="73"/>
        <v>0</v>
      </c>
      <c r="AL50" s="12">
        <f t="shared" si="74"/>
        <v>0</v>
      </c>
      <c r="AM50" s="12">
        <f>$C$9*AM$14</f>
        <v>0</v>
      </c>
      <c r="AN50" s="12">
        <f t="shared" si="75"/>
        <v>638.4</v>
      </c>
      <c r="AO50" s="17">
        <f t="shared" si="76"/>
        <v>1.425</v>
      </c>
      <c r="AQ50" s="12">
        <f>AQ49+$D$22</f>
        <v>448</v>
      </c>
      <c r="AR50" s="12">
        <f t="shared" si="77"/>
        <v>0</v>
      </c>
      <c r="AS50" s="12">
        <f t="shared" si="78"/>
        <v>0</v>
      </c>
      <c r="AT50" s="12">
        <f t="shared" si="79"/>
        <v>350</v>
      </c>
      <c r="AU50" s="12">
        <f t="shared" si="80"/>
        <v>389.82299999999987</v>
      </c>
      <c r="AV50" s="12">
        <f t="shared" si="81"/>
        <v>98</v>
      </c>
      <c r="AW50" s="12">
        <f t="shared" si="82"/>
        <v>130.29903599999997</v>
      </c>
      <c r="AX50" s="12">
        <f t="shared" si="83"/>
        <v>0</v>
      </c>
      <c r="AY50" s="12">
        <f t="shared" si="84"/>
        <v>0</v>
      </c>
      <c r="AZ50" s="12">
        <f t="shared" si="85"/>
        <v>0</v>
      </c>
      <c r="BA50" s="12">
        <f>$C$9*BA$14</f>
        <v>0</v>
      </c>
      <c r="BB50" s="12">
        <f t="shared" si="86"/>
        <v>520.12203599999987</v>
      </c>
      <c r="BC50" s="17">
        <f t="shared" si="87"/>
        <v>1.1609866874999997</v>
      </c>
    </row>
    <row r="51" spans="1:55" hidden="1" x14ac:dyDescent="0.25">
      <c r="A51" s="12">
        <f>A50+$D$22</f>
        <v>458.5</v>
      </c>
      <c r="B51" s="12">
        <f t="shared" si="44"/>
        <v>0</v>
      </c>
      <c r="C51" s="12">
        <f t="shared" si="45"/>
        <v>0</v>
      </c>
      <c r="D51" s="12">
        <f t="shared" si="46"/>
        <v>458.5</v>
      </c>
      <c r="E51" s="12">
        <f t="shared" si="47"/>
        <v>429.01844999999992</v>
      </c>
      <c r="F51" s="12">
        <f t="shared" si="48"/>
        <v>0</v>
      </c>
      <c r="G51" s="12">
        <f t="shared" si="49"/>
        <v>0</v>
      </c>
      <c r="H51" s="12">
        <f t="shared" si="50"/>
        <v>0</v>
      </c>
      <c r="I51" s="12">
        <f t="shared" si="51"/>
        <v>0</v>
      </c>
      <c r="J51" s="12">
        <f t="shared" si="52"/>
        <v>0</v>
      </c>
      <c r="K51" s="12">
        <f>$C$9*K$14</f>
        <v>74.571875000000006</v>
      </c>
      <c r="L51" s="12">
        <f t="shared" si="53"/>
        <v>503.59032499999989</v>
      </c>
      <c r="M51" s="17">
        <f t="shared" si="54"/>
        <v>1.0983431297709922</v>
      </c>
      <c r="O51" s="12">
        <f>O50+$D$22</f>
        <v>458.5</v>
      </c>
      <c r="P51" s="12">
        <f t="shared" si="55"/>
        <v>458.5</v>
      </c>
      <c r="Q51" s="12">
        <f t="shared" si="56"/>
        <v>462.42384299999998</v>
      </c>
      <c r="R51" s="12">
        <f t="shared" si="57"/>
        <v>0</v>
      </c>
      <c r="S51" s="12">
        <f t="shared" si="58"/>
        <v>0</v>
      </c>
      <c r="T51" s="12">
        <f t="shared" si="59"/>
        <v>0</v>
      </c>
      <c r="U51" s="12">
        <f t="shared" si="60"/>
        <v>0</v>
      </c>
      <c r="V51" s="12">
        <f t="shared" si="61"/>
        <v>0</v>
      </c>
      <c r="W51" s="12">
        <f t="shared" si="62"/>
        <v>0</v>
      </c>
      <c r="X51" s="12">
        <f t="shared" si="63"/>
        <v>0</v>
      </c>
      <c r="Y51" s="12">
        <f>$C$9*Y$14</f>
        <v>0</v>
      </c>
      <c r="Z51" s="12">
        <f t="shared" si="64"/>
        <v>462.42384299999998</v>
      </c>
      <c r="AA51" s="17">
        <f t="shared" si="65"/>
        <v>1.0085579999999998</v>
      </c>
      <c r="AC51" s="12">
        <f>AC50+$D$22</f>
        <v>458.5</v>
      </c>
      <c r="AD51" s="12">
        <f t="shared" si="66"/>
        <v>0</v>
      </c>
      <c r="AE51" s="12">
        <f t="shared" si="67"/>
        <v>0</v>
      </c>
      <c r="AF51" s="12">
        <f t="shared" si="68"/>
        <v>458.5</v>
      </c>
      <c r="AG51" s="12">
        <f t="shared" si="69"/>
        <v>653.36249999999995</v>
      </c>
      <c r="AH51" s="12">
        <f t="shared" si="70"/>
        <v>0</v>
      </c>
      <c r="AI51" s="12">
        <f t="shared" si="71"/>
        <v>0</v>
      </c>
      <c r="AJ51" s="12">
        <f t="shared" si="72"/>
        <v>0</v>
      </c>
      <c r="AK51" s="12">
        <f t="shared" si="73"/>
        <v>0</v>
      </c>
      <c r="AL51" s="12">
        <f t="shared" si="74"/>
        <v>0</v>
      </c>
      <c r="AM51" s="12">
        <f>$C$9*AM$14</f>
        <v>0</v>
      </c>
      <c r="AN51" s="12">
        <f t="shared" si="75"/>
        <v>653.36249999999995</v>
      </c>
      <c r="AO51" s="17">
        <f t="shared" si="76"/>
        <v>1.4249999999999998</v>
      </c>
      <c r="AQ51" s="12">
        <f>AQ50+$D$22</f>
        <v>458.5</v>
      </c>
      <c r="AR51" s="12">
        <f t="shared" si="77"/>
        <v>0</v>
      </c>
      <c r="AS51" s="12">
        <f t="shared" si="78"/>
        <v>0</v>
      </c>
      <c r="AT51" s="12">
        <f t="shared" si="79"/>
        <v>350</v>
      </c>
      <c r="AU51" s="12">
        <f t="shared" si="80"/>
        <v>389.82299999999987</v>
      </c>
      <c r="AV51" s="12">
        <f t="shared" si="81"/>
        <v>108.5</v>
      </c>
      <c r="AW51" s="12">
        <f t="shared" si="82"/>
        <v>144.25964699999997</v>
      </c>
      <c r="AX51" s="12">
        <f t="shared" si="83"/>
        <v>0</v>
      </c>
      <c r="AY51" s="12">
        <f t="shared" si="84"/>
        <v>0</v>
      </c>
      <c r="AZ51" s="12">
        <f t="shared" si="85"/>
        <v>0</v>
      </c>
      <c r="BA51" s="12">
        <f>$C$9*BA$14</f>
        <v>0</v>
      </c>
      <c r="BB51" s="12">
        <f t="shared" si="86"/>
        <v>534.08264699999984</v>
      </c>
      <c r="BC51" s="17">
        <f t="shared" si="87"/>
        <v>1.1648476488549615</v>
      </c>
    </row>
    <row r="52" spans="1:55" hidden="1" x14ac:dyDescent="0.25">
      <c r="A52" s="12">
        <f>A51+$D$22</f>
        <v>469</v>
      </c>
      <c r="B52" s="12">
        <f t="shared" si="44"/>
        <v>0</v>
      </c>
      <c r="C52" s="12">
        <f t="shared" si="45"/>
        <v>0</v>
      </c>
      <c r="D52" s="12">
        <f t="shared" si="46"/>
        <v>469</v>
      </c>
      <c r="E52" s="12">
        <f t="shared" si="47"/>
        <v>438.84329999999994</v>
      </c>
      <c r="F52" s="12">
        <f t="shared" si="48"/>
        <v>0</v>
      </c>
      <c r="G52" s="12">
        <f t="shared" si="49"/>
        <v>0</v>
      </c>
      <c r="H52" s="12">
        <f t="shared" si="50"/>
        <v>0</v>
      </c>
      <c r="I52" s="12">
        <f t="shared" si="51"/>
        <v>0</v>
      </c>
      <c r="J52" s="12">
        <f t="shared" si="52"/>
        <v>0</v>
      </c>
      <c r="K52" s="12">
        <f>$C$9*K$14</f>
        <v>74.571875000000006</v>
      </c>
      <c r="L52" s="12">
        <f t="shared" si="53"/>
        <v>513.41517499999998</v>
      </c>
      <c r="M52" s="17">
        <f t="shared" si="54"/>
        <v>1.0947018656716418</v>
      </c>
      <c r="O52" s="12">
        <f>O51+$D$22</f>
        <v>469</v>
      </c>
      <c r="P52" s="12">
        <f t="shared" si="55"/>
        <v>469</v>
      </c>
      <c r="Q52" s="12">
        <f t="shared" si="56"/>
        <v>473.01370199999997</v>
      </c>
      <c r="R52" s="12">
        <f t="shared" si="57"/>
        <v>0</v>
      </c>
      <c r="S52" s="12">
        <f t="shared" si="58"/>
        <v>0</v>
      </c>
      <c r="T52" s="12">
        <f t="shared" si="59"/>
        <v>0</v>
      </c>
      <c r="U52" s="12">
        <f t="shared" si="60"/>
        <v>0</v>
      </c>
      <c r="V52" s="12">
        <f t="shared" si="61"/>
        <v>0</v>
      </c>
      <c r="W52" s="12">
        <f t="shared" si="62"/>
        <v>0</v>
      </c>
      <c r="X52" s="12">
        <f t="shared" si="63"/>
        <v>0</v>
      </c>
      <c r="Y52" s="12">
        <f>$C$9*Y$14</f>
        <v>0</v>
      </c>
      <c r="Z52" s="12">
        <f t="shared" si="64"/>
        <v>473.01370199999997</v>
      </c>
      <c r="AA52" s="17">
        <f t="shared" si="65"/>
        <v>1.0085579999999998</v>
      </c>
      <c r="AC52" s="12">
        <f>AC51+$D$22</f>
        <v>469</v>
      </c>
      <c r="AD52" s="12">
        <f t="shared" si="66"/>
        <v>0</v>
      </c>
      <c r="AE52" s="12">
        <f t="shared" si="67"/>
        <v>0</v>
      </c>
      <c r="AF52" s="12">
        <f t="shared" si="68"/>
        <v>469</v>
      </c>
      <c r="AG52" s="12">
        <f t="shared" si="69"/>
        <v>668.32500000000005</v>
      </c>
      <c r="AH52" s="12">
        <f t="shared" si="70"/>
        <v>0</v>
      </c>
      <c r="AI52" s="12">
        <f t="shared" si="71"/>
        <v>0</v>
      </c>
      <c r="AJ52" s="12">
        <f t="shared" si="72"/>
        <v>0</v>
      </c>
      <c r="AK52" s="12">
        <f t="shared" si="73"/>
        <v>0</v>
      </c>
      <c r="AL52" s="12">
        <f t="shared" si="74"/>
        <v>0</v>
      </c>
      <c r="AM52" s="12">
        <f>$C$9*AM$14</f>
        <v>0</v>
      </c>
      <c r="AN52" s="12">
        <f t="shared" si="75"/>
        <v>668.32500000000005</v>
      </c>
      <c r="AO52" s="17">
        <f t="shared" si="76"/>
        <v>1.425</v>
      </c>
      <c r="AQ52" s="12">
        <f>AQ51+$D$22</f>
        <v>469</v>
      </c>
      <c r="AR52" s="12">
        <f t="shared" si="77"/>
        <v>0</v>
      </c>
      <c r="AS52" s="12">
        <f t="shared" si="78"/>
        <v>0</v>
      </c>
      <c r="AT52" s="12">
        <f t="shared" si="79"/>
        <v>350</v>
      </c>
      <c r="AU52" s="12">
        <f t="shared" si="80"/>
        <v>389.82299999999987</v>
      </c>
      <c r="AV52" s="12">
        <f t="shared" si="81"/>
        <v>119</v>
      </c>
      <c r="AW52" s="12">
        <f t="shared" si="82"/>
        <v>158.22025799999997</v>
      </c>
      <c r="AX52" s="12">
        <f t="shared" si="83"/>
        <v>0</v>
      </c>
      <c r="AY52" s="12">
        <f t="shared" si="84"/>
        <v>0</v>
      </c>
      <c r="AZ52" s="12">
        <f t="shared" si="85"/>
        <v>0</v>
      </c>
      <c r="BA52" s="12">
        <f>$C$9*BA$14</f>
        <v>0</v>
      </c>
      <c r="BB52" s="12">
        <f t="shared" si="86"/>
        <v>548.04325799999981</v>
      </c>
      <c r="BC52" s="17">
        <f t="shared" si="87"/>
        <v>1.1685357313432831</v>
      </c>
    </row>
    <row r="53" spans="1:55" hidden="1" x14ac:dyDescent="0.25">
      <c r="A53" s="12">
        <f>A52+$D$22</f>
        <v>479.5</v>
      </c>
      <c r="B53" s="12">
        <f t="shared" si="44"/>
        <v>0</v>
      </c>
      <c r="C53" s="12">
        <f t="shared" si="45"/>
        <v>0</v>
      </c>
      <c r="D53" s="12">
        <f t="shared" si="46"/>
        <v>479.5</v>
      </c>
      <c r="E53" s="12">
        <f t="shared" si="47"/>
        <v>448.66814999999997</v>
      </c>
      <c r="F53" s="12">
        <f t="shared" si="48"/>
        <v>0</v>
      </c>
      <c r="G53" s="12">
        <f t="shared" si="49"/>
        <v>0</v>
      </c>
      <c r="H53" s="12">
        <f t="shared" si="50"/>
        <v>0</v>
      </c>
      <c r="I53" s="12">
        <f t="shared" si="51"/>
        <v>0</v>
      </c>
      <c r="J53" s="12">
        <f t="shared" si="52"/>
        <v>0</v>
      </c>
      <c r="K53" s="12">
        <f>$C$9*K$14</f>
        <v>74.571875000000006</v>
      </c>
      <c r="L53" s="12">
        <f t="shared" si="53"/>
        <v>523.24002499999995</v>
      </c>
      <c r="M53" s="17">
        <f t="shared" si="54"/>
        <v>1.0912200729927006</v>
      </c>
      <c r="O53" s="12">
        <f>O52+$D$22</f>
        <v>479.5</v>
      </c>
      <c r="P53" s="12">
        <f t="shared" si="55"/>
        <v>479.5</v>
      </c>
      <c r="Q53" s="12">
        <f t="shared" si="56"/>
        <v>483.60356099999996</v>
      </c>
      <c r="R53" s="12">
        <f t="shared" si="57"/>
        <v>0</v>
      </c>
      <c r="S53" s="12">
        <f t="shared" si="58"/>
        <v>0</v>
      </c>
      <c r="T53" s="12">
        <f t="shared" si="59"/>
        <v>0</v>
      </c>
      <c r="U53" s="12">
        <f t="shared" si="60"/>
        <v>0</v>
      </c>
      <c r="V53" s="12">
        <f t="shared" si="61"/>
        <v>0</v>
      </c>
      <c r="W53" s="12">
        <f t="shared" si="62"/>
        <v>0</v>
      </c>
      <c r="X53" s="12">
        <f t="shared" si="63"/>
        <v>0</v>
      </c>
      <c r="Y53" s="12">
        <f>$C$9*Y$14</f>
        <v>0</v>
      </c>
      <c r="Z53" s="12">
        <f t="shared" si="64"/>
        <v>483.60356099999996</v>
      </c>
      <c r="AA53" s="17">
        <f t="shared" si="65"/>
        <v>1.0085579999999998</v>
      </c>
      <c r="AC53" s="12">
        <f>AC52+$D$22</f>
        <v>479.5</v>
      </c>
      <c r="AD53" s="12">
        <f t="shared" si="66"/>
        <v>0</v>
      </c>
      <c r="AE53" s="12">
        <f t="shared" si="67"/>
        <v>0</v>
      </c>
      <c r="AF53" s="12">
        <f t="shared" si="68"/>
        <v>479.5</v>
      </c>
      <c r="AG53" s="12">
        <f t="shared" si="69"/>
        <v>683.28750000000002</v>
      </c>
      <c r="AH53" s="12">
        <f t="shared" si="70"/>
        <v>0</v>
      </c>
      <c r="AI53" s="12">
        <f t="shared" si="71"/>
        <v>0</v>
      </c>
      <c r="AJ53" s="12">
        <f t="shared" si="72"/>
        <v>0</v>
      </c>
      <c r="AK53" s="12">
        <f t="shared" si="73"/>
        <v>0</v>
      </c>
      <c r="AL53" s="12">
        <f t="shared" si="74"/>
        <v>0</v>
      </c>
      <c r="AM53" s="12">
        <f>$C$9*AM$14</f>
        <v>0</v>
      </c>
      <c r="AN53" s="12">
        <f t="shared" si="75"/>
        <v>683.28750000000002</v>
      </c>
      <c r="AO53" s="17">
        <f t="shared" si="76"/>
        <v>1.425</v>
      </c>
      <c r="AQ53" s="12">
        <f>AQ52+$D$22</f>
        <v>479.5</v>
      </c>
      <c r="AR53" s="12">
        <f t="shared" si="77"/>
        <v>0</v>
      </c>
      <c r="AS53" s="12">
        <f t="shared" si="78"/>
        <v>0</v>
      </c>
      <c r="AT53" s="12">
        <f t="shared" si="79"/>
        <v>350</v>
      </c>
      <c r="AU53" s="12">
        <f t="shared" si="80"/>
        <v>389.82299999999987</v>
      </c>
      <c r="AV53" s="12">
        <f t="shared" si="81"/>
        <v>129.5</v>
      </c>
      <c r="AW53" s="12">
        <f t="shared" si="82"/>
        <v>172.18086899999997</v>
      </c>
      <c r="AX53" s="12">
        <f t="shared" si="83"/>
        <v>0</v>
      </c>
      <c r="AY53" s="12">
        <f t="shared" si="84"/>
        <v>0</v>
      </c>
      <c r="AZ53" s="12">
        <f t="shared" si="85"/>
        <v>0</v>
      </c>
      <c r="BA53" s="12">
        <f>$C$9*BA$14</f>
        <v>0</v>
      </c>
      <c r="BB53" s="12">
        <f t="shared" si="86"/>
        <v>562.0038689999999</v>
      </c>
      <c r="BC53" s="17">
        <f t="shared" si="87"/>
        <v>1.1720622919708028</v>
      </c>
    </row>
    <row r="54" spans="1:55" hidden="1" x14ac:dyDescent="0.25">
      <c r="A54" s="12">
        <f>A53+$D$22</f>
        <v>490</v>
      </c>
      <c r="B54" s="12">
        <f t="shared" si="44"/>
        <v>0</v>
      </c>
      <c r="C54" s="12">
        <f t="shared" si="45"/>
        <v>0</v>
      </c>
      <c r="D54" s="12">
        <f t="shared" si="46"/>
        <v>490</v>
      </c>
      <c r="E54" s="12">
        <f t="shared" si="47"/>
        <v>458.49299999999994</v>
      </c>
      <c r="F54" s="12">
        <f t="shared" si="48"/>
        <v>0</v>
      </c>
      <c r="G54" s="12">
        <f t="shared" si="49"/>
        <v>0</v>
      </c>
      <c r="H54" s="12">
        <f t="shared" si="50"/>
        <v>0</v>
      </c>
      <c r="I54" s="12">
        <f t="shared" si="51"/>
        <v>0</v>
      </c>
      <c r="J54" s="12">
        <f t="shared" si="52"/>
        <v>0</v>
      </c>
      <c r="K54" s="12">
        <f>$C$9*K$14</f>
        <v>74.571875000000006</v>
      </c>
      <c r="L54" s="12">
        <f t="shared" si="53"/>
        <v>533.06487499999992</v>
      </c>
      <c r="M54" s="17">
        <f t="shared" si="54"/>
        <v>1.0878874999999999</v>
      </c>
      <c r="O54" s="12">
        <f>O53+$D$22</f>
        <v>490</v>
      </c>
      <c r="P54" s="12">
        <f t="shared" si="55"/>
        <v>490</v>
      </c>
      <c r="Q54" s="12">
        <f t="shared" si="56"/>
        <v>494.19341999999995</v>
      </c>
      <c r="R54" s="12">
        <f t="shared" si="57"/>
        <v>0</v>
      </c>
      <c r="S54" s="12">
        <f t="shared" si="58"/>
        <v>0</v>
      </c>
      <c r="T54" s="12">
        <f t="shared" si="59"/>
        <v>0</v>
      </c>
      <c r="U54" s="12">
        <f t="shared" si="60"/>
        <v>0</v>
      </c>
      <c r="V54" s="12">
        <f t="shared" si="61"/>
        <v>0</v>
      </c>
      <c r="W54" s="12">
        <f t="shared" si="62"/>
        <v>0</v>
      </c>
      <c r="X54" s="12">
        <f t="shared" si="63"/>
        <v>0</v>
      </c>
      <c r="Y54" s="12">
        <f>$C$9*Y$14</f>
        <v>0</v>
      </c>
      <c r="Z54" s="12">
        <f t="shared" si="64"/>
        <v>494.19341999999995</v>
      </c>
      <c r="AA54" s="17">
        <f t="shared" si="65"/>
        <v>1.0085579999999998</v>
      </c>
      <c r="AC54" s="12">
        <f>AC53+$D$22</f>
        <v>490</v>
      </c>
      <c r="AD54" s="12">
        <f t="shared" si="66"/>
        <v>0</v>
      </c>
      <c r="AE54" s="12">
        <f t="shared" si="67"/>
        <v>0</v>
      </c>
      <c r="AF54" s="12">
        <f t="shared" si="68"/>
        <v>490</v>
      </c>
      <c r="AG54" s="12">
        <f t="shared" si="69"/>
        <v>698.25</v>
      </c>
      <c r="AH54" s="12">
        <f t="shared" si="70"/>
        <v>0</v>
      </c>
      <c r="AI54" s="12">
        <f t="shared" si="71"/>
        <v>0</v>
      </c>
      <c r="AJ54" s="12">
        <f t="shared" si="72"/>
        <v>0</v>
      </c>
      <c r="AK54" s="12">
        <f t="shared" si="73"/>
        <v>0</v>
      </c>
      <c r="AL54" s="12">
        <f t="shared" si="74"/>
        <v>0</v>
      </c>
      <c r="AM54" s="12">
        <f>$C$9*AM$14</f>
        <v>0</v>
      </c>
      <c r="AN54" s="12">
        <f t="shared" si="75"/>
        <v>698.25</v>
      </c>
      <c r="AO54" s="17">
        <f t="shared" si="76"/>
        <v>1.425</v>
      </c>
      <c r="AQ54" s="12">
        <f>AQ53+$D$22</f>
        <v>490</v>
      </c>
      <c r="AR54" s="12">
        <f t="shared" si="77"/>
        <v>0</v>
      </c>
      <c r="AS54" s="12">
        <f t="shared" si="78"/>
        <v>0</v>
      </c>
      <c r="AT54" s="12">
        <f t="shared" si="79"/>
        <v>350</v>
      </c>
      <c r="AU54" s="12">
        <f t="shared" si="80"/>
        <v>389.82299999999987</v>
      </c>
      <c r="AV54" s="12">
        <f t="shared" si="81"/>
        <v>140</v>
      </c>
      <c r="AW54" s="12">
        <f t="shared" si="82"/>
        <v>186.14147999999997</v>
      </c>
      <c r="AX54" s="12">
        <f t="shared" si="83"/>
        <v>0</v>
      </c>
      <c r="AY54" s="12">
        <f t="shared" si="84"/>
        <v>0</v>
      </c>
      <c r="AZ54" s="12">
        <f t="shared" si="85"/>
        <v>0</v>
      </c>
      <c r="BA54" s="12">
        <f>$C$9*BA$14</f>
        <v>0</v>
      </c>
      <c r="BB54" s="12">
        <f t="shared" si="86"/>
        <v>575.96447999999987</v>
      </c>
      <c r="BC54" s="17">
        <f t="shared" si="87"/>
        <v>1.175437714285714</v>
      </c>
    </row>
    <row r="55" spans="1:55" hidden="1" x14ac:dyDescent="0.25">
      <c r="A55" s="12">
        <f>A54+$D$22</f>
        <v>500.5</v>
      </c>
      <c r="B55" s="12">
        <f t="shared" si="44"/>
        <v>0</v>
      </c>
      <c r="C55" s="12">
        <f t="shared" si="45"/>
        <v>0</v>
      </c>
      <c r="D55" s="12">
        <f t="shared" si="46"/>
        <v>500.5</v>
      </c>
      <c r="E55" s="12">
        <f t="shared" si="47"/>
        <v>468.31784999999996</v>
      </c>
      <c r="F55" s="12">
        <f t="shared" si="48"/>
        <v>0</v>
      </c>
      <c r="G55" s="12">
        <f t="shared" si="49"/>
        <v>0</v>
      </c>
      <c r="H55" s="12">
        <f t="shared" si="50"/>
        <v>0</v>
      </c>
      <c r="I55" s="12">
        <f t="shared" si="51"/>
        <v>0</v>
      </c>
      <c r="J55" s="12">
        <f t="shared" si="52"/>
        <v>0</v>
      </c>
      <c r="K55" s="12">
        <f>$C$9*K$14</f>
        <v>74.571875000000006</v>
      </c>
      <c r="L55" s="12">
        <f t="shared" si="53"/>
        <v>542.889725</v>
      </c>
      <c r="M55" s="17">
        <f t="shared" si="54"/>
        <v>1.0846947552447552</v>
      </c>
      <c r="O55" s="12">
        <f>O54+$D$22</f>
        <v>500.5</v>
      </c>
      <c r="P55" s="12">
        <f t="shared" si="55"/>
        <v>500</v>
      </c>
      <c r="Q55" s="12">
        <f t="shared" si="56"/>
        <v>504.27899999999994</v>
      </c>
      <c r="R55" s="12">
        <f t="shared" si="57"/>
        <v>0.5</v>
      </c>
      <c r="S55" s="12">
        <f t="shared" si="58"/>
        <v>0.57233699999999987</v>
      </c>
      <c r="T55" s="12">
        <f t="shared" si="59"/>
        <v>0</v>
      </c>
      <c r="U55" s="12">
        <f t="shared" si="60"/>
        <v>0</v>
      </c>
      <c r="V55" s="12">
        <f t="shared" si="61"/>
        <v>0</v>
      </c>
      <c r="W55" s="12">
        <f t="shared" si="62"/>
        <v>0</v>
      </c>
      <c r="X55" s="12">
        <f t="shared" si="63"/>
        <v>0</v>
      </c>
      <c r="Y55" s="12">
        <f>$C$9*Y$14</f>
        <v>0</v>
      </c>
      <c r="Z55" s="12">
        <f t="shared" si="64"/>
        <v>504.85133699999994</v>
      </c>
      <c r="AA55" s="17">
        <f t="shared" si="65"/>
        <v>1.0086939800199799</v>
      </c>
      <c r="AC55" s="12">
        <f>AC54+$D$22</f>
        <v>500.5</v>
      </c>
      <c r="AD55" s="12">
        <f t="shared" si="66"/>
        <v>0</v>
      </c>
      <c r="AE55" s="12">
        <f t="shared" si="67"/>
        <v>0</v>
      </c>
      <c r="AF55" s="12">
        <f t="shared" si="68"/>
        <v>500.5</v>
      </c>
      <c r="AG55" s="12">
        <f t="shared" si="69"/>
        <v>713.21249999999998</v>
      </c>
      <c r="AH55" s="12">
        <f t="shared" si="70"/>
        <v>0</v>
      </c>
      <c r="AI55" s="12">
        <f t="shared" si="71"/>
        <v>0</v>
      </c>
      <c r="AJ55" s="12">
        <f t="shared" si="72"/>
        <v>0</v>
      </c>
      <c r="AK55" s="12">
        <f t="shared" si="73"/>
        <v>0</v>
      </c>
      <c r="AL55" s="12">
        <f t="shared" si="74"/>
        <v>0</v>
      </c>
      <c r="AM55" s="12">
        <f>$C$9*AM$14</f>
        <v>0</v>
      </c>
      <c r="AN55" s="12">
        <f t="shared" si="75"/>
        <v>713.21249999999998</v>
      </c>
      <c r="AO55" s="17">
        <f t="shared" si="76"/>
        <v>1.425</v>
      </c>
      <c r="AQ55" s="12">
        <f>AQ54+$D$22</f>
        <v>500.5</v>
      </c>
      <c r="AR55" s="12">
        <f t="shared" si="77"/>
        <v>0</v>
      </c>
      <c r="AS55" s="12">
        <f t="shared" si="78"/>
        <v>0</v>
      </c>
      <c r="AT55" s="12">
        <f t="shared" si="79"/>
        <v>350</v>
      </c>
      <c r="AU55" s="12">
        <f t="shared" si="80"/>
        <v>389.82299999999987</v>
      </c>
      <c r="AV55" s="12">
        <f t="shared" si="81"/>
        <v>150.5</v>
      </c>
      <c r="AW55" s="12">
        <f t="shared" si="82"/>
        <v>200.10209099999997</v>
      </c>
      <c r="AX55" s="12">
        <f t="shared" si="83"/>
        <v>0</v>
      </c>
      <c r="AY55" s="12">
        <f t="shared" si="84"/>
        <v>0</v>
      </c>
      <c r="AZ55" s="12">
        <f t="shared" si="85"/>
        <v>0</v>
      </c>
      <c r="BA55" s="12">
        <f>$C$9*BA$14</f>
        <v>0</v>
      </c>
      <c r="BB55" s="12">
        <f t="shared" si="86"/>
        <v>589.92509099999984</v>
      </c>
      <c r="BC55" s="17">
        <f t="shared" si="87"/>
        <v>1.1786715104895102</v>
      </c>
    </row>
    <row r="56" spans="1:55" hidden="1" x14ac:dyDescent="0.25">
      <c r="A56" s="12">
        <f>A55+$D$22</f>
        <v>511</v>
      </c>
      <c r="B56" s="12">
        <f t="shared" si="44"/>
        <v>0</v>
      </c>
      <c r="C56" s="12">
        <f t="shared" si="45"/>
        <v>0</v>
      </c>
      <c r="D56" s="12">
        <f t="shared" si="46"/>
        <v>511</v>
      </c>
      <c r="E56" s="12">
        <f t="shared" si="47"/>
        <v>478.14269999999999</v>
      </c>
      <c r="F56" s="12">
        <f t="shared" si="48"/>
        <v>0</v>
      </c>
      <c r="G56" s="12">
        <f t="shared" si="49"/>
        <v>0</v>
      </c>
      <c r="H56" s="12">
        <f t="shared" si="50"/>
        <v>0</v>
      </c>
      <c r="I56" s="12">
        <f t="shared" si="51"/>
        <v>0</v>
      </c>
      <c r="J56" s="12">
        <f t="shared" si="52"/>
        <v>0</v>
      </c>
      <c r="K56" s="12">
        <f>$C$9*K$14</f>
        <v>74.571875000000006</v>
      </c>
      <c r="L56" s="12">
        <f t="shared" si="53"/>
        <v>552.71457499999997</v>
      </c>
      <c r="M56" s="17">
        <f t="shared" si="54"/>
        <v>1.0816332191780822</v>
      </c>
      <c r="O56" s="12">
        <f>O55+$D$22</f>
        <v>511</v>
      </c>
      <c r="P56" s="12">
        <f t="shared" si="55"/>
        <v>500</v>
      </c>
      <c r="Q56" s="12">
        <f t="shared" si="56"/>
        <v>504.27899999999994</v>
      </c>
      <c r="R56" s="12">
        <f t="shared" si="57"/>
        <v>11</v>
      </c>
      <c r="S56" s="12">
        <f t="shared" si="58"/>
        <v>12.591413999999997</v>
      </c>
      <c r="T56" s="12">
        <f t="shared" si="59"/>
        <v>0</v>
      </c>
      <c r="U56" s="12">
        <f t="shared" si="60"/>
        <v>0</v>
      </c>
      <c r="V56" s="12">
        <f t="shared" si="61"/>
        <v>0</v>
      </c>
      <c r="W56" s="12">
        <f t="shared" si="62"/>
        <v>0</v>
      </c>
      <c r="X56" s="12">
        <f t="shared" si="63"/>
        <v>0</v>
      </c>
      <c r="Y56" s="12">
        <f>$C$9*Y$14</f>
        <v>0</v>
      </c>
      <c r="Z56" s="12">
        <f t="shared" si="64"/>
        <v>516.87041399999998</v>
      </c>
      <c r="AA56" s="17">
        <f t="shared" si="65"/>
        <v>1.0114880900195695</v>
      </c>
      <c r="AC56" s="12">
        <f>AC55+$D$22</f>
        <v>511</v>
      </c>
      <c r="AD56" s="12">
        <f t="shared" si="66"/>
        <v>0</v>
      </c>
      <c r="AE56" s="12">
        <f t="shared" si="67"/>
        <v>0</v>
      </c>
      <c r="AF56" s="12">
        <f t="shared" si="68"/>
        <v>511</v>
      </c>
      <c r="AG56" s="12">
        <f t="shared" si="69"/>
        <v>728.17499999999995</v>
      </c>
      <c r="AH56" s="12">
        <f t="shared" si="70"/>
        <v>0</v>
      </c>
      <c r="AI56" s="12">
        <f t="shared" si="71"/>
        <v>0</v>
      </c>
      <c r="AJ56" s="12">
        <f t="shared" si="72"/>
        <v>0</v>
      </c>
      <c r="AK56" s="12">
        <f t="shared" si="73"/>
        <v>0</v>
      </c>
      <c r="AL56" s="12">
        <f t="shared" si="74"/>
        <v>0</v>
      </c>
      <c r="AM56" s="12">
        <f>$C$9*AM$14</f>
        <v>0</v>
      </c>
      <c r="AN56" s="12">
        <f t="shared" si="75"/>
        <v>728.17499999999995</v>
      </c>
      <c r="AO56" s="17">
        <f t="shared" si="76"/>
        <v>1.4249999999999998</v>
      </c>
      <c r="AQ56" s="12">
        <f>AQ55+$D$22</f>
        <v>511</v>
      </c>
      <c r="AR56" s="12">
        <f t="shared" si="77"/>
        <v>0</v>
      </c>
      <c r="AS56" s="12">
        <f t="shared" si="78"/>
        <v>0</v>
      </c>
      <c r="AT56" s="12">
        <f t="shared" si="79"/>
        <v>350</v>
      </c>
      <c r="AU56" s="12">
        <f t="shared" si="80"/>
        <v>389.82299999999987</v>
      </c>
      <c r="AV56" s="12">
        <f t="shared" si="81"/>
        <v>161</v>
      </c>
      <c r="AW56" s="12">
        <f t="shared" si="82"/>
        <v>214.06270199999994</v>
      </c>
      <c r="AX56" s="12">
        <f t="shared" si="83"/>
        <v>0</v>
      </c>
      <c r="AY56" s="12">
        <f t="shared" si="84"/>
        <v>0</v>
      </c>
      <c r="AZ56" s="12">
        <f t="shared" si="85"/>
        <v>0</v>
      </c>
      <c r="BA56" s="12">
        <f>$C$9*BA$14</f>
        <v>0</v>
      </c>
      <c r="BB56" s="12">
        <f t="shared" si="86"/>
        <v>603.88570199999981</v>
      </c>
      <c r="BC56" s="17">
        <f t="shared" si="87"/>
        <v>1.1817724109589038</v>
      </c>
    </row>
    <row r="57" spans="1:55" hidden="1" x14ac:dyDescent="0.25">
      <c r="A57" s="12">
        <f>A56+$D$22</f>
        <v>521.5</v>
      </c>
      <c r="B57" s="12">
        <f t="shared" si="44"/>
        <v>0</v>
      </c>
      <c r="C57" s="12">
        <f t="shared" si="45"/>
        <v>0</v>
      </c>
      <c r="D57" s="12">
        <f t="shared" si="46"/>
        <v>521.5</v>
      </c>
      <c r="E57" s="12">
        <f t="shared" si="47"/>
        <v>487.96754999999996</v>
      </c>
      <c r="F57" s="12">
        <f t="shared" si="48"/>
        <v>0</v>
      </c>
      <c r="G57" s="12">
        <f t="shared" si="49"/>
        <v>0</v>
      </c>
      <c r="H57" s="12">
        <f t="shared" si="50"/>
        <v>0</v>
      </c>
      <c r="I57" s="12">
        <f t="shared" si="51"/>
        <v>0</v>
      </c>
      <c r="J57" s="12">
        <f t="shared" si="52"/>
        <v>0</v>
      </c>
      <c r="K57" s="12">
        <f>$C$9*K$14</f>
        <v>74.571875000000006</v>
      </c>
      <c r="L57" s="12">
        <f t="shared" si="53"/>
        <v>562.53942499999994</v>
      </c>
      <c r="M57" s="17">
        <f t="shared" si="54"/>
        <v>1.0786949664429528</v>
      </c>
      <c r="O57" s="12">
        <f>O56+$D$22</f>
        <v>521.5</v>
      </c>
      <c r="P57" s="12">
        <f t="shared" si="55"/>
        <v>500</v>
      </c>
      <c r="Q57" s="12">
        <f t="shared" si="56"/>
        <v>504.27899999999994</v>
      </c>
      <c r="R57" s="12">
        <f t="shared" si="57"/>
        <v>21.5</v>
      </c>
      <c r="S57" s="12">
        <f t="shared" si="58"/>
        <v>24.610490999999996</v>
      </c>
      <c r="T57" s="12">
        <f t="shared" si="59"/>
        <v>0</v>
      </c>
      <c r="U57" s="12">
        <f t="shared" si="60"/>
        <v>0</v>
      </c>
      <c r="V57" s="12">
        <f t="shared" si="61"/>
        <v>0</v>
      </c>
      <c r="W57" s="12">
        <f t="shared" si="62"/>
        <v>0</v>
      </c>
      <c r="X57" s="12">
        <f t="shared" si="63"/>
        <v>0</v>
      </c>
      <c r="Y57" s="12">
        <f>$C$9*Y$14</f>
        <v>0</v>
      </c>
      <c r="Z57" s="12">
        <f t="shared" si="64"/>
        <v>528.88949099999991</v>
      </c>
      <c r="AA57" s="17">
        <f t="shared" si="65"/>
        <v>1.0141696855225311</v>
      </c>
      <c r="AC57" s="12">
        <f>AC56+$D$22</f>
        <v>521.5</v>
      </c>
      <c r="AD57" s="12">
        <f t="shared" si="66"/>
        <v>0</v>
      </c>
      <c r="AE57" s="12">
        <f t="shared" si="67"/>
        <v>0</v>
      </c>
      <c r="AF57" s="12">
        <f t="shared" si="68"/>
        <v>521.5</v>
      </c>
      <c r="AG57" s="12">
        <f t="shared" si="69"/>
        <v>743.13750000000005</v>
      </c>
      <c r="AH57" s="12">
        <f t="shared" si="70"/>
        <v>0</v>
      </c>
      <c r="AI57" s="12">
        <f t="shared" si="71"/>
        <v>0</v>
      </c>
      <c r="AJ57" s="12">
        <f t="shared" si="72"/>
        <v>0</v>
      </c>
      <c r="AK57" s="12">
        <f t="shared" si="73"/>
        <v>0</v>
      </c>
      <c r="AL57" s="12">
        <f t="shared" si="74"/>
        <v>0</v>
      </c>
      <c r="AM57" s="12">
        <f>$C$9*AM$14</f>
        <v>0</v>
      </c>
      <c r="AN57" s="12">
        <f t="shared" si="75"/>
        <v>743.13750000000005</v>
      </c>
      <c r="AO57" s="17">
        <f t="shared" si="76"/>
        <v>1.425</v>
      </c>
      <c r="AQ57" s="12">
        <f>AQ56+$D$22</f>
        <v>521.5</v>
      </c>
      <c r="AR57" s="12">
        <f t="shared" si="77"/>
        <v>0</v>
      </c>
      <c r="AS57" s="12">
        <f t="shared" si="78"/>
        <v>0</v>
      </c>
      <c r="AT57" s="12">
        <f t="shared" si="79"/>
        <v>350</v>
      </c>
      <c r="AU57" s="12">
        <f t="shared" si="80"/>
        <v>389.82299999999987</v>
      </c>
      <c r="AV57" s="12">
        <f t="shared" si="81"/>
        <v>171.5</v>
      </c>
      <c r="AW57" s="12">
        <f t="shared" si="82"/>
        <v>228.02331299999994</v>
      </c>
      <c r="AX57" s="12">
        <f t="shared" si="83"/>
        <v>0</v>
      </c>
      <c r="AY57" s="12">
        <f t="shared" si="84"/>
        <v>0</v>
      </c>
      <c r="AZ57" s="12">
        <f t="shared" si="85"/>
        <v>0</v>
      </c>
      <c r="BA57" s="12">
        <f>$C$9*BA$14</f>
        <v>0</v>
      </c>
      <c r="BB57" s="12">
        <f t="shared" si="86"/>
        <v>617.84631299999978</v>
      </c>
      <c r="BC57" s="17">
        <f t="shared" si="87"/>
        <v>1.1847484429530197</v>
      </c>
    </row>
    <row r="58" spans="1:55" hidden="1" x14ac:dyDescent="0.25">
      <c r="A58" s="12">
        <f>A57+$D$22</f>
        <v>532</v>
      </c>
      <c r="B58" s="12">
        <f t="shared" si="44"/>
        <v>0</v>
      </c>
      <c r="C58" s="12">
        <f t="shared" si="45"/>
        <v>0</v>
      </c>
      <c r="D58" s="12">
        <f t="shared" si="46"/>
        <v>532</v>
      </c>
      <c r="E58" s="12">
        <f t="shared" si="47"/>
        <v>497.79239999999999</v>
      </c>
      <c r="F58" s="12">
        <f t="shared" si="48"/>
        <v>0</v>
      </c>
      <c r="G58" s="12">
        <f t="shared" si="49"/>
        <v>0</v>
      </c>
      <c r="H58" s="12">
        <f t="shared" si="50"/>
        <v>0</v>
      </c>
      <c r="I58" s="12">
        <f t="shared" si="51"/>
        <v>0</v>
      </c>
      <c r="J58" s="12">
        <f t="shared" si="52"/>
        <v>0</v>
      </c>
      <c r="K58" s="12">
        <f>$C$9*K$14</f>
        <v>74.571875000000006</v>
      </c>
      <c r="L58" s="12">
        <f t="shared" si="53"/>
        <v>572.36427500000002</v>
      </c>
      <c r="M58" s="17">
        <f t="shared" si="54"/>
        <v>1.0758726973684212</v>
      </c>
      <c r="O58" s="12">
        <f>O57+$D$22</f>
        <v>532</v>
      </c>
      <c r="P58" s="12">
        <f t="shared" si="55"/>
        <v>500</v>
      </c>
      <c r="Q58" s="12">
        <f t="shared" si="56"/>
        <v>504.27899999999994</v>
      </c>
      <c r="R58" s="12">
        <f t="shared" si="57"/>
        <v>32</v>
      </c>
      <c r="S58" s="12">
        <f t="shared" si="58"/>
        <v>36.629567999999992</v>
      </c>
      <c r="T58" s="12">
        <f t="shared" si="59"/>
        <v>0</v>
      </c>
      <c r="U58" s="12">
        <f t="shared" si="60"/>
        <v>0</v>
      </c>
      <c r="V58" s="12">
        <f t="shared" si="61"/>
        <v>0</v>
      </c>
      <c r="W58" s="12">
        <f t="shared" si="62"/>
        <v>0</v>
      </c>
      <c r="X58" s="12">
        <f t="shared" si="63"/>
        <v>0</v>
      </c>
      <c r="Y58" s="12">
        <f>$C$9*Y$14</f>
        <v>0</v>
      </c>
      <c r="Z58" s="12">
        <f t="shared" si="64"/>
        <v>540.90856799999995</v>
      </c>
      <c r="AA58" s="17">
        <f t="shared" si="65"/>
        <v>1.0167454285714286</v>
      </c>
      <c r="AC58" s="12">
        <f>AC57+$D$22</f>
        <v>532</v>
      </c>
      <c r="AD58" s="12">
        <f t="shared" si="66"/>
        <v>0</v>
      </c>
      <c r="AE58" s="12">
        <f t="shared" si="67"/>
        <v>0</v>
      </c>
      <c r="AF58" s="12">
        <f t="shared" si="68"/>
        <v>532</v>
      </c>
      <c r="AG58" s="12">
        <f t="shared" si="69"/>
        <v>758.1</v>
      </c>
      <c r="AH58" s="12">
        <f t="shared" si="70"/>
        <v>0</v>
      </c>
      <c r="AI58" s="12">
        <f t="shared" si="71"/>
        <v>0</v>
      </c>
      <c r="AJ58" s="12">
        <f t="shared" si="72"/>
        <v>0</v>
      </c>
      <c r="AK58" s="12">
        <f t="shared" si="73"/>
        <v>0</v>
      </c>
      <c r="AL58" s="12">
        <f t="shared" si="74"/>
        <v>0</v>
      </c>
      <c r="AM58" s="12">
        <f>$C$9*AM$14</f>
        <v>0</v>
      </c>
      <c r="AN58" s="12">
        <f t="shared" si="75"/>
        <v>758.1</v>
      </c>
      <c r="AO58" s="17">
        <f t="shared" si="76"/>
        <v>1.425</v>
      </c>
      <c r="AQ58" s="12">
        <f>AQ57+$D$22</f>
        <v>532</v>
      </c>
      <c r="AR58" s="12">
        <f t="shared" si="77"/>
        <v>0</v>
      </c>
      <c r="AS58" s="12">
        <f t="shared" si="78"/>
        <v>0</v>
      </c>
      <c r="AT58" s="12">
        <f t="shared" si="79"/>
        <v>350</v>
      </c>
      <c r="AU58" s="12">
        <f t="shared" si="80"/>
        <v>389.82299999999987</v>
      </c>
      <c r="AV58" s="12">
        <f t="shared" si="81"/>
        <v>182</v>
      </c>
      <c r="AW58" s="12">
        <f t="shared" si="82"/>
        <v>241.98392399999997</v>
      </c>
      <c r="AX58" s="12">
        <f t="shared" si="83"/>
        <v>0</v>
      </c>
      <c r="AY58" s="12">
        <f t="shared" si="84"/>
        <v>0</v>
      </c>
      <c r="AZ58" s="12">
        <f t="shared" si="85"/>
        <v>0</v>
      </c>
      <c r="BA58" s="12">
        <f>$C$9*BA$14</f>
        <v>0</v>
      </c>
      <c r="BB58" s="12">
        <f t="shared" si="86"/>
        <v>631.80692399999987</v>
      </c>
      <c r="BC58" s="17">
        <f t="shared" si="87"/>
        <v>1.1876069999999999</v>
      </c>
    </row>
    <row r="59" spans="1:55" hidden="1" x14ac:dyDescent="0.25">
      <c r="A59" s="12">
        <f>A58+$D$22</f>
        <v>542.5</v>
      </c>
      <c r="B59" s="12">
        <f t="shared" si="44"/>
        <v>0</v>
      </c>
      <c r="C59" s="12">
        <f t="shared" si="45"/>
        <v>0</v>
      </c>
      <c r="D59" s="12">
        <f t="shared" si="46"/>
        <v>542.5</v>
      </c>
      <c r="E59" s="12">
        <f t="shared" si="47"/>
        <v>507.61725000000001</v>
      </c>
      <c r="F59" s="12">
        <f t="shared" si="48"/>
        <v>0</v>
      </c>
      <c r="G59" s="12">
        <f t="shared" si="49"/>
        <v>0</v>
      </c>
      <c r="H59" s="12">
        <f t="shared" si="50"/>
        <v>0</v>
      </c>
      <c r="I59" s="12">
        <f t="shared" si="51"/>
        <v>0</v>
      </c>
      <c r="J59" s="12">
        <f t="shared" si="52"/>
        <v>0</v>
      </c>
      <c r="K59" s="12">
        <f>$C$9*K$14</f>
        <v>74.571875000000006</v>
      </c>
      <c r="L59" s="12">
        <f t="shared" si="53"/>
        <v>582.18912499999999</v>
      </c>
      <c r="M59" s="17">
        <f t="shared" si="54"/>
        <v>1.0731596774193548</v>
      </c>
      <c r="O59" s="12">
        <f>O58+$D$22</f>
        <v>542.5</v>
      </c>
      <c r="P59" s="12">
        <f t="shared" si="55"/>
        <v>500</v>
      </c>
      <c r="Q59" s="12">
        <f t="shared" si="56"/>
        <v>504.27899999999994</v>
      </c>
      <c r="R59" s="12">
        <f t="shared" si="57"/>
        <v>42.5</v>
      </c>
      <c r="S59" s="12">
        <f t="shared" si="58"/>
        <v>48.648644999999995</v>
      </c>
      <c r="T59" s="12">
        <f t="shared" si="59"/>
        <v>0</v>
      </c>
      <c r="U59" s="12">
        <f t="shared" si="60"/>
        <v>0</v>
      </c>
      <c r="V59" s="12">
        <f t="shared" si="61"/>
        <v>0</v>
      </c>
      <c r="W59" s="12">
        <f t="shared" si="62"/>
        <v>0</v>
      </c>
      <c r="X59" s="12">
        <f t="shared" si="63"/>
        <v>0</v>
      </c>
      <c r="Y59" s="12">
        <f>$C$9*Y$14</f>
        <v>0</v>
      </c>
      <c r="Z59" s="12">
        <f t="shared" si="64"/>
        <v>552.92764499999998</v>
      </c>
      <c r="AA59" s="17">
        <f t="shared" si="65"/>
        <v>1.019221465437788</v>
      </c>
      <c r="AC59" s="12">
        <f>AC58+$D$22</f>
        <v>542.5</v>
      </c>
      <c r="AD59" s="12">
        <f t="shared" si="66"/>
        <v>0</v>
      </c>
      <c r="AE59" s="12">
        <f t="shared" si="67"/>
        <v>0</v>
      </c>
      <c r="AF59" s="12">
        <f t="shared" si="68"/>
        <v>542.5</v>
      </c>
      <c r="AG59" s="12">
        <f t="shared" si="69"/>
        <v>773.0625</v>
      </c>
      <c r="AH59" s="12">
        <f t="shared" si="70"/>
        <v>0</v>
      </c>
      <c r="AI59" s="12">
        <f t="shared" si="71"/>
        <v>0</v>
      </c>
      <c r="AJ59" s="12">
        <f t="shared" si="72"/>
        <v>0</v>
      </c>
      <c r="AK59" s="12">
        <f t="shared" si="73"/>
        <v>0</v>
      </c>
      <c r="AL59" s="12">
        <f t="shared" si="74"/>
        <v>0</v>
      </c>
      <c r="AM59" s="12">
        <f>$C$9*AM$14</f>
        <v>0</v>
      </c>
      <c r="AN59" s="12">
        <f t="shared" si="75"/>
        <v>773.0625</v>
      </c>
      <c r="AO59" s="17">
        <f t="shared" si="76"/>
        <v>1.425</v>
      </c>
      <c r="AQ59" s="12">
        <f>AQ58+$D$22</f>
        <v>542.5</v>
      </c>
      <c r="AR59" s="12">
        <f t="shared" si="77"/>
        <v>0</v>
      </c>
      <c r="AS59" s="12">
        <f t="shared" si="78"/>
        <v>0</v>
      </c>
      <c r="AT59" s="12">
        <f t="shared" si="79"/>
        <v>350</v>
      </c>
      <c r="AU59" s="12">
        <f t="shared" si="80"/>
        <v>389.82299999999987</v>
      </c>
      <c r="AV59" s="12">
        <f t="shared" si="81"/>
        <v>192.5</v>
      </c>
      <c r="AW59" s="12">
        <f t="shared" si="82"/>
        <v>255.94453499999997</v>
      </c>
      <c r="AX59" s="12">
        <f t="shared" si="83"/>
        <v>0</v>
      </c>
      <c r="AY59" s="12">
        <f t="shared" si="84"/>
        <v>0</v>
      </c>
      <c r="AZ59" s="12">
        <f t="shared" si="85"/>
        <v>0</v>
      </c>
      <c r="BA59" s="12">
        <f>$C$9*BA$14</f>
        <v>0</v>
      </c>
      <c r="BB59" s="12">
        <f t="shared" si="86"/>
        <v>645.76753499999984</v>
      </c>
      <c r="BC59" s="17">
        <f t="shared" si="87"/>
        <v>1.1903549032258061</v>
      </c>
    </row>
    <row r="60" spans="1:55" hidden="1" x14ac:dyDescent="0.25">
      <c r="A60" s="12">
        <f>A59+$D$22</f>
        <v>553</v>
      </c>
      <c r="B60" s="12">
        <f t="shared" si="44"/>
        <v>0</v>
      </c>
      <c r="C60" s="12">
        <f t="shared" si="45"/>
        <v>0</v>
      </c>
      <c r="D60" s="12">
        <f t="shared" si="46"/>
        <v>553</v>
      </c>
      <c r="E60" s="12">
        <f t="shared" si="47"/>
        <v>517.44209999999998</v>
      </c>
      <c r="F60" s="12">
        <f t="shared" si="48"/>
        <v>0</v>
      </c>
      <c r="G60" s="12">
        <f t="shared" si="49"/>
        <v>0</v>
      </c>
      <c r="H60" s="12">
        <f t="shared" si="50"/>
        <v>0</v>
      </c>
      <c r="I60" s="12">
        <f t="shared" si="51"/>
        <v>0</v>
      </c>
      <c r="J60" s="12">
        <f t="shared" si="52"/>
        <v>0</v>
      </c>
      <c r="K60" s="12">
        <f>$C$9*K$14</f>
        <v>74.571875000000006</v>
      </c>
      <c r="L60" s="12">
        <f t="shared" si="53"/>
        <v>592.01397499999996</v>
      </c>
      <c r="M60" s="17">
        <f t="shared" si="54"/>
        <v>1.0705496835443038</v>
      </c>
      <c r="O60" s="12">
        <f>O59+$D$22</f>
        <v>553</v>
      </c>
      <c r="P60" s="12">
        <f t="shared" si="55"/>
        <v>500</v>
      </c>
      <c r="Q60" s="12">
        <f t="shared" si="56"/>
        <v>504.27899999999994</v>
      </c>
      <c r="R60" s="12">
        <f t="shared" si="57"/>
        <v>53</v>
      </c>
      <c r="S60" s="12">
        <f t="shared" si="58"/>
        <v>60.667721999999998</v>
      </c>
      <c r="T60" s="12">
        <f t="shared" si="59"/>
        <v>0</v>
      </c>
      <c r="U60" s="12">
        <f t="shared" si="60"/>
        <v>0</v>
      </c>
      <c r="V60" s="12">
        <f t="shared" si="61"/>
        <v>0</v>
      </c>
      <c r="W60" s="12">
        <f t="shared" si="62"/>
        <v>0</v>
      </c>
      <c r="X60" s="12">
        <f t="shared" si="63"/>
        <v>0</v>
      </c>
      <c r="Y60" s="12">
        <f>$C$9*Y$14</f>
        <v>0</v>
      </c>
      <c r="Z60" s="12">
        <f t="shared" si="64"/>
        <v>564.94672199999991</v>
      </c>
      <c r="AA60" s="17">
        <f t="shared" si="65"/>
        <v>1.0216034755877033</v>
      </c>
      <c r="AC60" s="12">
        <f>AC59+$D$22</f>
        <v>553</v>
      </c>
      <c r="AD60" s="12">
        <f t="shared" si="66"/>
        <v>0</v>
      </c>
      <c r="AE60" s="12">
        <f t="shared" si="67"/>
        <v>0</v>
      </c>
      <c r="AF60" s="12">
        <f t="shared" si="68"/>
        <v>553</v>
      </c>
      <c r="AG60" s="12">
        <f t="shared" si="69"/>
        <v>788.02499999999998</v>
      </c>
      <c r="AH60" s="12">
        <f t="shared" si="70"/>
        <v>0</v>
      </c>
      <c r="AI60" s="12">
        <f t="shared" si="71"/>
        <v>0</v>
      </c>
      <c r="AJ60" s="12">
        <f t="shared" si="72"/>
        <v>0</v>
      </c>
      <c r="AK60" s="12">
        <f t="shared" si="73"/>
        <v>0</v>
      </c>
      <c r="AL60" s="12">
        <f t="shared" si="74"/>
        <v>0</v>
      </c>
      <c r="AM60" s="12">
        <f>$C$9*AM$14</f>
        <v>0</v>
      </c>
      <c r="AN60" s="12">
        <f t="shared" si="75"/>
        <v>788.02499999999998</v>
      </c>
      <c r="AO60" s="17">
        <f t="shared" si="76"/>
        <v>1.425</v>
      </c>
      <c r="AQ60" s="12">
        <f>AQ59+$D$22</f>
        <v>553</v>
      </c>
      <c r="AR60" s="12">
        <f t="shared" si="77"/>
        <v>0</v>
      </c>
      <c r="AS60" s="12">
        <f t="shared" si="78"/>
        <v>0</v>
      </c>
      <c r="AT60" s="12">
        <f t="shared" si="79"/>
        <v>350</v>
      </c>
      <c r="AU60" s="12">
        <f t="shared" si="80"/>
        <v>389.82299999999987</v>
      </c>
      <c r="AV60" s="12">
        <f t="shared" si="81"/>
        <v>203</v>
      </c>
      <c r="AW60" s="12">
        <f t="shared" si="82"/>
        <v>269.90514599999995</v>
      </c>
      <c r="AX60" s="12">
        <f t="shared" si="83"/>
        <v>0</v>
      </c>
      <c r="AY60" s="12">
        <f t="shared" si="84"/>
        <v>0</v>
      </c>
      <c r="AZ60" s="12">
        <f t="shared" si="85"/>
        <v>0</v>
      </c>
      <c r="BA60" s="12">
        <f>$C$9*BA$14</f>
        <v>0</v>
      </c>
      <c r="BB60" s="12">
        <f t="shared" si="86"/>
        <v>659.72814599999981</v>
      </c>
      <c r="BC60" s="17">
        <f t="shared" si="87"/>
        <v>1.1929984556962021</v>
      </c>
    </row>
    <row r="61" spans="1:55" hidden="1" x14ac:dyDescent="0.25">
      <c r="A61" s="12">
        <f>A60+$D$22</f>
        <v>563.5</v>
      </c>
      <c r="B61" s="12">
        <f t="shared" si="44"/>
        <v>0</v>
      </c>
      <c r="C61" s="12">
        <f t="shared" si="45"/>
        <v>0</v>
      </c>
      <c r="D61" s="12">
        <f t="shared" si="46"/>
        <v>563.5</v>
      </c>
      <c r="E61" s="12">
        <f t="shared" si="47"/>
        <v>527.26694999999995</v>
      </c>
      <c r="F61" s="12">
        <f t="shared" si="48"/>
        <v>0</v>
      </c>
      <c r="G61" s="12">
        <f t="shared" si="49"/>
        <v>0</v>
      </c>
      <c r="H61" s="12">
        <f t="shared" si="50"/>
        <v>0</v>
      </c>
      <c r="I61" s="12">
        <f t="shared" si="51"/>
        <v>0</v>
      </c>
      <c r="J61" s="12">
        <f t="shared" si="52"/>
        <v>0</v>
      </c>
      <c r="K61" s="12">
        <f>$C$9*K$14</f>
        <v>74.571875000000006</v>
      </c>
      <c r="L61" s="12">
        <f t="shared" si="53"/>
        <v>601.83882499999993</v>
      </c>
      <c r="M61" s="17">
        <f t="shared" si="54"/>
        <v>1.0680369565217389</v>
      </c>
      <c r="O61" s="12">
        <f>O60+$D$22</f>
        <v>563.5</v>
      </c>
      <c r="P61" s="12">
        <f t="shared" si="55"/>
        <v>500</v>
      </c>
      <c r="Q61" s="12">
        <f t="shared" si="56"/>
        <v>504.27899999999994</v>
      </c>
      <c r="R61" s="12">
        <f t="shared" si="57"/>
        <v>63.5</v>
      </c>
      <c r="S61" s="12">
        <f t="shared" si="58"/>
        <v>72.686798999999993</v>
      </c>
      <c r="T61" s="12">
        <f t="shared" si="59"/>
        <v>0</v>
      </c>
      <c r="U61" s="12">
        <f t="shared" si="60"/>
        <v>0</v>
      </c>
      <c r="V61" s="12">
        <f t="shared" si="61"/>
        <v>0</v>
      </c>
      <c r="W61" s="12">
        <f t="shared" si="62"/>
        <v>0</v>
      </c>
      <c r="X61" s="12">
        <f t="shared" si="63"/>
        <v>0</v>
      </c>
      <c r="Y61" s="12">
        <f>$C$9*Y$14</f>
        <v>0</v>
      </c>
      <c r="Z61" s="12">
        <f t="shared" si="64"/>
        <v>576.96579899999995</v>
      </c>
      <c r="AA61" s="17">
        <f t="shared" si="65"/>
        <v>1.0238967151730256</v>
      </c>
      <c r="AC61" s="12">
        <f>AC60+$D$22</f>
        <v>563.5</v>
      </c>
      <c r="AD61" s="12">
        <f t="shared" si="66"/>
        <v>0</v>
      </c>
      <c r="AE61" s="12">
        <f t="shared" si="67"/>
        <v>0</v>
      </c>
      <c r="AF61" s="12">
        <f t="shared" si="68"/>
        <v>563.5</v>
      </c>
      <c r="AG61" s="12">
        <f t="shared" si="69"/>
        <v>802.98749999999995</v>
      </c>
      <c r="AH61" s="12">
        <f t="shared" si="70"/>
        <v>0</v>
      </c>
      <c r="AI61" s="12">
        <f t="shared" si="71"/>
        <v>0</v>
      </c>
      <c r="AJ61" s="12">
        <f t="shared" si="72"/>
        <v>0</v>
      </c>
      <c r="AK61" s="12">
        <f t="shared" si="73"/>
        <v>0</v>
      </c>
      <c r="AL61" s="12">
        <f t="shared" si="74"/>
        <v>0</v>
      </c>
      <c r="AM61" s="12">
        <f>$C$9*AM$14</f>
        <v>0</v>
      </c>
      <c r="AN61" s="12">
        <f t="shared" si="75"/>
        <v>802.98749999999995</v>
      </c>
      <c r="AO61" s="17">
        <f t="shared" si="76"/>
        <v>1.4249999999999998</v>
      </c>
      <c r="AQ61" s="12">
        <f>AQ60+$D$22</f>
        <v>563.5</v>
      </c>
      <c r="AR61" s="12">
        <f t="shared" si="77"/>
        <v>0</v>
      </c>
      <c r="AS61" s="12">
        <f t="shared" si="78"/>
        <v>0</v>
      </c>
      <c r="AT61" s="12">
        <f t="shared" si="79"/>
        <v>350</v>
      </c>
      <c r="AU61" s="12">
        <f t="shared" si="80"/>
        <v>389.82299999999987</v>
      </c>
      <c r="AV61" s="12">
        <f t="shared" si="81"/>
        <v>213.5</v>
      </c>
      <c r="AW61" s="12">
        <f t="shared" si="82"/>
        <v>283.86575699999992</v>
      </c>
      <c r="AX61" s="12">
        <f t="shared" si="83"/>
        <v>0</v>
      </c>
      <c r="AY61" s="12">
        <f t="shared" si="84"/>
        <v>0</v>
      </c>
      <c r="AZ61" s="12">
        <f t="shared" si="85"/>
        <v>0</v>
      </c>
      <c r="BA61" s="12">
        <f>$C$9*BA$14</f>
        <v>0</v>
      </c>
      <c r="BB61" s="12">
        <f t="shared" si="86"/>
        <v>673.68875699999978</v>
      </c>
      <c r="BC61" s="17">
        <f t="shared" si="87"/>
        <v>1.1955434906832294</v>
      </c>
    </row>
    <row r="62" spans="1:55" hidden="1" x14ac:dyDescent="0.25">
      <c r="A62" s="12">
        <f>A61+$D$22</f>
        <v>574</v>
      </c>
      <c r="B62" s="12">
        <f t="shared" si="44"/>
        <v>0</v>
      </c>
      <c r="C62" s="12">
        <f t="shared" si="45"/>
        <v>0</v>
      </c>
      <c r="D62" s="12">
        <f t="shared" si="46"/>
        <v>574</v>
      </c>
      <c r="E62" s="12">
        <f t="shared" si="47"/>
        <v>537.09179999999992</v>
      </c>
      <c r="F62" s="12">
        <f t="shared" si="48"/>
        <v>0</v>
      </c>
      <c r="G62" s="12">
        <f t="shared" si="49"/>
        <v>0</v>
      </c>
      <c r="H62" s="12">
        <f t="shared" si="50"/>
        <v>0</v>
      </c>
      <c r="I62" s="12">
        <f t="shared" si="51"/>
        <v>0</v>
      </c>
      <c r="J62" s="12">
        <f t="shared" si="52"/>
        <v>0</v>
      </c>
      <c r="K62" s="12">
        <f>$C$9*K$14</f>
        <v>74.571875000000006</v>
      </c>
      <c r="L62" s="12">
        <f t="shared" si="53"/>
        <v>611.6636749999999</v>
      </c>
      <c r="M62" s="17">
        <f t="shared" si="54"/>
        <v>1.0656161585365851</v>
      </c>
      <c r="O62" s="12">
        <f>O61+$D$22</f>
        <v>574</v>
      </c>
      <c r="P62" s="12">
        <f t="shared" si="55"/>
        <v>500</v>
      </c>
      <c r="Q62" s="12">
        <f t="shared" si="56"/>
        <v>504.27899999999994</v>
      </c>
      <c r="R62" s="12">
        <f t="shared" si="57"/>
        <v>74</v>
      </c>
      <c r="S62" s="12">
        <f t="shared" si="58"/>
        <v>84.705875999999989</v>
      </c>
      <c r="T62" s="12">
        <f t="shared" si="59"/>
        <v>0</v>
      </c>
      <c r="U62" s="12">
        <f t="shared" si="60"/>
        <v>0</v>
      </c>
      <c r="V62" s="12">
        <f t="shared" si="61"/>
        <v>0</v>
      </c>
      <c r="W62" s="12">
        <f t="shared" si="62"/>
        <v>0</v>
      </c>
      <c r="X62" s="12">
        <f t="shared" si="63"/>
        <v>0</v>
      </c>
      <c r="Y62" s="12">
        <f>$C$9*Y$14</f>
        <v>0</v>
      </c>
      <c r="Z62" s="12">
        <f t="shared" si="64"/>
        <v>588.98487599999999</v>
      </c>
      <c r="AA62" s="17">
        <f t="shared" si="65"/>
        <v>1.0261060557491288</v>
      </c>
      <c r="AC62" s="12">
        <f>AC61+$D$22</f>
        <v>574</v>
      </c>
      <c r="AD62" s="12">
        <f t="shared" si="66"/>
        <v>0</v>
      </c>
      <c r="AE62" s="12">
        <f t="shared" si="67"/>
        <v>0</v>
      </c>
      <c r="AF62" s="12">
        <f t="shared" si="68"/>
        <v>574</v>
      </c>
      <c r="AG62" s="12">
        <f t="shared" si="69"/>
        <v>817.95</v>
      </c>
      <c r="AH62" s="12">
        <f t="shared" si="70"/>
        <v>0</v>
      </c>
      <c r="AI62" s="12">
        <f t="shared" si="71"/>
        <v>0</v>
      </c>
      <c r="AJ62" s="12">
        <f t="shared" si="72"/>
        <v>0</v>
      </c>
      <c r="AK62" s="12">
        <f t="shared" si="73"/>
        <v>0</v>
      </c>
      <c r="AL62" s="12">
        <f t="shared" si="74"/>
        <v>0</v>
      </c>
      <c r="AM62" s="12">
        <f>$C$9*AM$14</f>
        <v>0</v>
      </c>
      <c r="AN62" s="12">
        <f t="shared" si="75"/>
        <v>817.95</v>
      </c>
      <c r="AO62" s="17">
        <f t="shared" si="76"/>
        <v>1.425</v>
      </c>
      <c r="AQ62" s="12">
        <f>AQ61+$D$22</f>
        <v>574</v>
      </c>
      <c r="AR62" s="12">
        <f t="shared" si="77"/>
        <v>0</v>
      </c>
      <c r="AS62" s="12">
        <f t="shared" si="78"/>
        <v>0</v>
      </c>
      <c r="AT62" s="12">
        <f t="shared" si="79"/>
        <v>350</v>
      </c>
      <c r="AU62" s="12">
        <f t="shared" si="80"/>
        <v>389.82299999999987</v>
      </c>
      <c r="AV62" s="12">
        <f t="shared" si="81"/>
        <v>224</v>
      </c>
      <c r="AW62" s="12">
        <f t="shared" si="82"/>
        <v>297.82636799999995</v>
      </c>
      <c r="AX62" s="12">
        <f t="shared" si="83"/>
        <v>0</v>
      </c>
      <c r="AY62" s="12">
        <f t="shared" si="84"/>
        <v>0</v>
      </c>
      <c r="AZ62" s="12">
        <f t="shared" si="85"/>
        <v>0</v>
      </c>
      <c r="BA62" s="12">
        <f>$C$9*BA$14</f>
        <v>0</v>
      </c>
      <c r="BB62" s="12">
        <f t="shared" si="86"/>
        <v>687.64936799999987</v>
      </c>
      <c r="BC62" s="17">
        <f t="shared" si="87"/>
        <v>1.197995414634146</v>
      </c>
    </row>
    <row r="63" spans="1:55" hidden="1" x14ac:dyDescent="0.25">
      <c r="A63" s="12">
        <f>A62+$D$22</f>
        <v>584.5</v>
      </c>
      <c r="B63" s="12">
        <f t="shared" si="44"/>
        <v>0</v>
      </c>
      <c r="C63" s="12">
        <f t="shared" si="45"/>
        <v>0</v>
      </c>
      <c r="D63" s="12">
        <f t="shared" si="46"/>
        <v>584.5</v>
      </c>
      <c r="E63" s="12">
        <f t="shared" si="47"/>
        <v>546.91664999999989</v>
      </c>
      <c r="F63" s="12">
        <f t="shared" si="48"/>
        <v>0</v>
      </c>
      <c r="G63" s="12">
        <f t="shared" si="49"/>
        <v>0</v>
      </c>
      <c r="H63" s="12">
        <f t="shared" si="50"/>
        <v>0</v>
      </c>
      <c r="I63" s="12">
        <f t="shared" si="51"/>
        <v>0</v>
      </c>
      <c r="J63" s="12">
        <f t="shared" si="52"/>
        <v>0</v>
      </c>
      <c r="K63" s="12">
        <f>$C$9*K$14</f>
        <v>74.571875000000006</v>
      </c>
      <c r="L63" s="12">
        <f t="shared" si="53"/>
        <v>621.48852499999987</v>
      </c>
      <c r="M63" s="17">
        <f t="shared" si="54"/>
        <v>1.063282335329341</v>
      </c>
      <c r="O63" s="12">
        <f>O62+$D$22</f>
        <v>584.5</v>
      </c>
      <c r="P63" s="12">
        <f t="shared" si="55"/>
        <v>500</v>
      </c>
      <c r="Q63" s="12">
        <f t="shared" si="56"/>
        <v>504.27899999999994</v>
      </c>
      <c r="R63" s="12">
        <f t="shared" si="57"/>
        <v>84.5</v>
      </c>
      <c r="S63" s="12">
        <f t="shared" si="58"/>
        <v>96.724952999999985</v>
      </c>
      <c r="T63" s="12">
        <f t="shared" si="59"/>
        <v>0</v>
      </c>
      <c r="U63" s="12">
        <f t="shared" si="60"/>
        <v>0</v>
      </c>
      <c r="V63" s="12">
        <f t="shared" si="61"/>
        <v>0</v>
      </c>
      <c r="W63" s="12">
        <f t="shared" si="62"/>
        <v>0</v>
      </c>
      <c r="X63" s="12">
        <f t="shared" si="63"/>
        <v>0</v>
      </c>
      <c r="Y63" s="12">
        <f>$C$9*Y$14</f>
        <v>0</v>
      </c>
      <c r="Z63" s="12">
        <f t="shared" si="64"/>
        <v>601.00395299999991</v>
      </c>
      <c r="AA63" s="17">
        <f t="shared" si="65"/>
        <v>1.0282360188195037</v>
      </c>
      <c r="AC63" s="12">
        <f>AC62+$D$22</f>
        <v>584.5</v>
      </c>
      <c r="AD63" s="12">
        <f t="shared" si="66"/>
        <v>0</v>
      </c>
      <c r="AE63" s="12">
        <f t="shared" si="67"/>
        <v>0</v>
      </c>
      <c r="AF63" s="12">
        <f t="shared" si="68"/>
        <v>584.5</v>
      </c>
      <c r="AG63" s="12">
        <f t="shared" si="69"/>
        <v>832.91250000000002</v>
      </c>
      <c r="AH63" s="12">
        <f t="shared" si="70"/>
        <v>0</v>
      </c>
      <c r="AI63" s="12">
        <f t="shared" si="71"/>
        <v>0</v>
      </c>
      <c r="AJ63" s="12">
        <f t="shared" si="72"/>
        <v>0</v>
      </c>
      <c r="AK63" s="12">
        <f t="shared" si="73"/>
        <v>0</v>
      </c>
      <c r="AL63" s="12">
        <f t="shared" si="74"/>
        <v>0</v>
      </c>
      <c r="AM63" s="12">
        <f>$C$9*AM$14</f>
        <v>0</v>
      </c>
      <c r="AN63" s="12">
        <f t="shared" si="75"/>
        <v>832.91250000000002</v>
      </c>
      <c r="AO63" s="17">
        <f t="shared" si="76"/>
        <v>1.425</v>
      </c>
      <c r="AQ63" s="12">
        <f>AQ62+$D$22</f>
        <v>584.5</v>
      </c>
      <c r="AR63" s="12">
        <f t="shared" si="77"/>
        <v>0</v>
      </c>
      <c r="AS63" s="12">
        <f t="shared" si="78"/>
        <v>0</v>
      </c>
      <c r="AT63" s="12">
        <f t="shared" si="79"/>
        <v>350</v>
      </c>
      <c r="AU63" s="12">
        <f t="shared" si="80"/>
        <v>389.82299999999987</v>
      </c>
      <c r="AV63" s="12">
        <f t="shared" si="81"/>
        <v>234.5</v>
      </c>
      <c r="AW63" s="12">
        <f t="shared" si="82"/>
        <v>311.78697899999997</v>
      </c>
      <c r="AX63" s="12">
        <f t="shared" si="83"/>
        <v>0</v>
      </c>
      <c r="AY63" s="12">
        <f t="shared" si="84"/>
        <v>0</v>
      </c>
      <c r="AZ63" s="12">
        <f t="shared" si="85"/>
        <v>0</v>
      </c>
      <c r="BA63" s="12">
        <f>$C$9*BA$14</f>
        <v>0</v>
      </c>
      <c r="BB63" s="12">
        <f t="shared" si="86"/>
        <v>701.60997899999984</v>
      </c>
      <c r="BC63" s="17">
        <f t="shared" si="87"/>
        <v>1.2003592455089818</v>
      </c>
    </row>
    <row r="64" spans="1:55" hidden="1" x14ac:dyDescent="0.25">
      <c r="A64" s="12">
        <f>A63+$D$22</f>
        <v>595</v>
      </c>
      <c r="B64" s="12">
        <f t="shared" si="44"/>
        <v>0</v>
      </c>
      <c r="C64" s="12">
        <f t="shared" si="45"/>
        <v>0</v>
      </c>
      <c r="D64" s="12">
        <f t="shared" si="46"/>
        <v>595</v>
      </c>
      <c r="E64" s="12">
        <f t="shared" si="47"/>
        <v>556.74149999999997</v>
      </c>
      <c r="F64" s="12">
        <f t="shared" si="48"/>
        <v>0</v>
      </c>
      <c r="G64" s="12">
        <f t="shared" si="49"/>
        <v>0</v>
      </c>
      <c r="H64" s="12">
        <f t="shared" si="50"/>
        <v>0</v>
      </c>
      <c r="I64" s="12">
        <f t="shared" si="51"/>
        <v>0</v>
      </c>
      <c r="J64" s="12">
        <f t="shared" si="52"/>
        <v>0</v>
      </c>
      <c r="K64" s="12">
        <f>$C$9*K$14</f>
        <v>74.571875000000006</v>
      </c>
      <c r="L64" s="12">
        <f t="shared" si="53"/>
        <v>631.31337499999995</v>
      </c>
      <c r="M64" s="17">
        <f t="shared" si="54"/>
        <v>1.0610308823529411</v>
      </c>
      <c r="O64" s="12">
        <f>O63+$D$22</f>
        <v>595</v>
      </c>
      <c r="P64" s="12">
        <f t="shared" si="55"/>
        <v>500</v>
      </c>
      <c r="Q64" s="12">
        <f t="shared" si="56"/>
        <v>504.27899999999994</v>
      </c>
      <c r="R64" s="12">
        <f t="shared" si="57"/>
        <v>95</v>
      </c>
      <c r="S64" s="12">
        <f t="shared" si="58"/>
        <v>108.74402999999998</v>
      </c>
      <c r="T64" s="12">
        <f t="shared" si="59"/>
        <v>0</v>
      </c>
      <c r="U64" s="12">
        <f t="shared" si="60"/>
        <v>0</v>
      </c>
      <c r="V64" s="12">
        <f t="shared" si="61"/>
        <v>0</v>
      </c>
      <c r="W64" s="12">
        <f t="shared" si="62"/>
        <v>0</v>
      </c>
      <c r="X64" s="12">
        <f t="shared" si="63"/>
        <v>0</v>
      </c>
      <c r="Y64" s="12">
        <f>$C$9*Y$14</f>
        <v>0</v>
      </c>
      <c r="Z64" s="12">
        <f t="shared" si="64"/>
        <v>613.02302999999995</v>
      </c>
      <c r="AA64" s="17">
        <f t="shared" si="65"/>
        <v>1.030290806722689</v>
      </c>
      <c r="AC64" s="12">
        <f>AC63+$D$22</f>
        <v>595</v>
      </c>
      <c r="AD64" s="12">
        <f t="shared" si="66"/>
        <v>0</v>
      </c>
      <c r="AE64" s="12">
        <f t="shared" si="67"/>
        <v>0</v>
      </c>
      <c r="AF64" s="12">
        <f t="shared" si="68"/>
        <v>595</v>
      </c>
      <c r="AG64" s="12">
        <f t="shared" si="69"/>
        <v>847.875</v>
      </c>
      <c r="AH64" s="12">
        <f t="shared" si="70"/>
        <v>0</v>
      </c>
      <c r="AI64" s="12">
        <f t="shared" si="71"/>
        <v>0</v>
      </c>
      <c r="AJ64" s="12">
        <f t="shared" si="72"/>
        <v>0</v>
      </c>
      <c r="AK64" s="12">
        <f t="shared" si="73"/>
        <v>0</v>
      </c>
      <c r="AL64" s="12">
        <f t="shared" si="74"/>
        <v>0</v>
      </c>
      <c r="AM64" s="12">
        <f>$C$9*AM$14</f>
        <v>0</v>
      </c>
      <c r="AN64" s="12">
        <f t="shared" si="75"/>
        <v>847.875</v>
      </c>
      <c r="AO64" s="17">
        <f t="shared" si="76"/>
        <v>1.425</v>
      </c>
      <c r="AQ64" s="12">
        <f>AQ63+$D$22</f>
        <v>595</v>
      </c>
      <c r="AR64" s="12">
        <f t="shared" si="77"/>
        <v>0</v>
      </c>
      <c r="AS64" s="12">
        <f t="shared" si="78"/>
        <v>0</v>
      </c>
      <c r="AT64" s="12">
        <f t="shared" si="79"/>
        <v>350</v>
      </c>
      <c r="AU64" s="12">
        <f t="shared" si="80"/>
        <v>389.82299999999987</v>
      </c>
      <c r="AV64" s="12">
        <f t="shared" si="81"/>
        <v>245</v>
      </c>
      <c r="AW64" s="12">
        <f t="shared" si="82"/>
        <v>325.74758999999995</v>
      </c>
      <c r="AX64" s="12">
        <f t="shared" si="83"/>
        <v>0</v>
      </c>
      <c r="AY64" s="12">
        <f t="shared" si="84"/>
        <v>0</v>
      </c>
      <c r="AZ64" s="12">
        <f t="shared" si="85"/>
        <v>0</v>
      </c>
      <c r="BA64" s="12">
        <f>$C$9*BA$14</f>
        <v>0</v>
      </c>
      <c r="BB64" s="12">
        <f t="shared" si="86"/>
        <v>715.57058999999981</v>
      </c>
      <c r="BC64" s="17">
        <f t="shared" si="87"/>
        <v>1.2026396470588232</v>
      </c>
    </row>
    <row r="65" spans="1:55" hidden="1" x14ac:dyDescent="0.25">
      <c r="A65" s="12">
        <f>A64+$D$22</f>
        <v>605.5</v>
      </c>
      <c r="B65" s="12">
        <f t="shared" si="44"/>
        <v>0</v>
      </c>
      <c r="C65" s="12">
        <f t="shared" si="45"/>
        <v>0</v>
      </c>
      <c r="D65" s="12">
        <f t="shared" si="46"/>
        <v>600</v>
      </c>
      <c r="E65" s="12">
        <f t="shared" si="47"/>
        <v>561.41999999999996</v>
      </c>
      <c r="F65" s="12">
        <f t="shared" si="48"/>
        <v>0</v>
      </c>
      <c r="G65" s="12">
        <f t="shared" si="49"/>
        <v>0</v>
      </c>
      <c r="H65" s="12">
        <f t="shared" si="50"/>
        <v>0</v>
      </c>
      <c r="I65" s="12">
        <f t="shared" si="51"/>
        <v>0</v>
      </c>
      <c r="J65" s="12">
        <f t="shared" si="52"/>
        <v>8.2758500000000002</v>
      </c>
      <c r="K65" s="12">
        <f>$C$9*K$14</f>
        <v>74.571875000000006</v>
      </c>
      <c r="L65" s="12">
        <f t="shared" si="53"/>
        <v>644.26772499999993</v>
      </c>
      <c r="M65" s="17">
        <f t="shared" si="54"/>
        <v>1.0640259702725019</v>
      </c>
      <c r="O65" s="12">
        <f>O64+$D$22</f>
        <v>605.5</v>
      </c>
      <c r="P65" s="12">
        <f t="shared" si="55"/>
        <v>500</v>
      </c>
      <c r="Q65" s="12">
        <f t="shared" si="56"/>
        <v>504.27899999999994</v>
      </c>
      <c r="R65" s="12">
        <f t="shared" si="57"/>
        <v>105.5</v>
      </c>
      <c r="S65" s="12">
        <f t="shared" si="58"/>
        <v>120.76310699999998</v>
      </c>
      <c r="T65" s="12">
        <f t="shared" si="59"/>
        <v>0</v>
      </c>
      <c r="U65" s="12">
        <f t="shared" si="60"/>
        <v>0</v>
      </c>
      <c r="V65" s="12">
        <f t="shared" si="61"/>
        <v>0</v>
      </c>
      <c r="W65" s="12">
        <f t="shared" si="62"/>
        <v>0</v>
      </c>
      <c r="X65" s="12">
        <f t="shared" si="63"/>
        <v>0</v>
      </c>
      <c r="Y65" s="12">
        <f>$C$9*Y$14</f>
        <v>0</v>
      </c>
      <c r="Z65" s="12">
        <f t="shared" si="64"/>
        <v>625.04210699999987</v>
      </c>
      <c r="AA65" s="17">
        <f t="shared" si="65"/>
        <v>1.0322743303055324</v>
      </c>
      <c r="AC65" s="12">
        <f>AC64+$D$22</f>
        <v>605.5</v>
      </c>
      <c r="AD65" s="12">
        <f t="shared" si="66"/>
        <v>0</v>
      </c>
      <c r="AE65" s="12">
        <f t="shared" si="67"/>
        <v>0</v>
      </c>
      <c r="AF65" s="12">
        <f t="shared" si="68"/>
        <v>600</v>
      </c>
      <c r="AG65" s="12">
        <f t="shared" si="69"/>
        <v>855</v>
      </c>
      <c r="AH65" s="12">
        <f t="shared" si="70"/>
        <v>0</v>
      </c>
      <c r="AI65" s="12">
        <f t="shared" si="71"/>
        <v>0</v>
      </c>
      <c r="AJ65" s="12">
        <f t="shared" si="72"/>
        <v>0</v>
      </c>
      <c r="AK65" s="12">
        <f t="shared" si="73"/>
        <v>0</v>
      </c>
      <c r="AL65" s="12">
        <f t="shared" si="74"/>
        <v>9.5304000000000002</v>
      </c>
      <c r="AM65" s="12">
        <f>$C$9*AM$14</f>
        <v>0</v>
      </c>
      <c r="AN65" s="12">
        <f t="shared" si="75"/>
        <v>864.53039999999999</v>
      </c>
      <c r="AO65" s="17">
        <f t="shared" si="76"/>
        <v>1.4277958711808423</v>
      </c>
      <c r="AQ65" s="12">
        <f>AQ64+$D$22</f>
        <v>605.5</v>
      </c>
      <c r="AR65" s="12">
        <f t="shared" si="77"/>
        <v>0</v>
      </c>
      <c r="AS65" s="12">
        <f t="shared" si="78"/>
        <v>0</v>
      </c>
      <c r="AT65" s="12">
        <f t="shared" si="79"/>
        <v>350</v>
      </c>
      <c r="AU65" s="12">
        <f t="shared" si="80"/>
        <v>389.82299999999987</v>
      </c>
      <c r="AV65" s="12">
        <f t="shared" si="81"/>
        <v>250</v>
      </c>
      <c r="AW65" s="12">
        <f t="shared" si="82"/>
        <v>332.39549999999997</v>
      </c>
      <c r="AX65" s="12">
        <f t="shared" si="83"/>
        <v>5.5</v>
      </c>
      <c r="AY65" s="12">
        <f t="shared" si="84"/>
        <v>8.0883000000000003</v>
      </c>
      <c r="AZ65" s="12">
        <f t="shared" si="85"/>
        <v>0</v>
      </c>
      <c r="BA65" s="12">
        <f>$C$9*BA$14</f>
        <v>0</v>
      </c>
      <c r="BB65" s="12">
        <f t="shared" si="86"/>
        <v>730.30679999999984</v>
      </c>
      <c r="BC65" s="17">
        <f t="shared" si="87"/>
        <v>1.2061218827415356</v>
      </c>
    </row>
    <row r="66" spans="1:55" hidden="1" x14ac:dyDescent="0.25">
      <c r="A66" s="12">
        <f>A65+$D$22</f>
        <v>616</v>
      </c>
      <c r="B66" s="12">
        <f t="shared" si="44"/>
        <v>0</v>
      </c>
      <c r="C66" s="12">
        <f t="shared" si="45"/>
        <v>0</v>
      </c>
      <c r="D66" s="12">
        <f t="shared" si="46"/>
        <v>600</v>
      </c>
      <c r="E66" s="12">
        <f t="shared" si="47"/>
        <v>561.41999999999996</v>
      </c>
      <c r="F66" s="12">
        <f t="shared" si="48"/>
        <v>0</v>
      </c>
      <c r="G66" s="12">
        <f t="shared" si="49"/>
        <v>0</v>
      </c>
      <c r="H66" s="12">
        <f t="shared" si="50"/>
        <v>0</v>
      </c>
      <c r="I66" s="12">
        <f t="shared" si="51"/>
        <v>0</v>
      </c>
      <c r="J66" s="12">
        <f t="shared" si="52"/>
        <v>24.075199999999999</v>
      </c>
      <c r="K66" s="12">
        <f>$C$9*K$14</f>
        <v>74.571875000000006</v>
      </c>
      <c r="L66" s="12">
        <f t="shared" si="53"/>
        <v>660.06707499999993</v>
      </c>
      <c r="M66" s="17">
        <f t="shared" si="54"/>
        <v>1.0715374594155842</v>
      </c>
      <c r="O66" s="12">
        <f>O65+$D$22</f>
        <v>616</v>
      </c>
      <c r="P66" s="12">
        <f t="shared" si="55"/>
        <v>500</v>
      </c>
      <c r="Q66" s="12">
        <f t="shared" si="56"/>
        <v>504.27899999999994</v>
      </c>
      <c r="R66" s="12">
        <f t="shared" si="57"/>
        <v>116</v>
      </c>
      <c r="S66" s="12">
        <f t="shared" si="58"/>
        <v>132.78218399999997</v>
      </c>
      <c r="T66" s="12">
        <f t="shared" si="59"/>
        <v>0</v>
      </c>
      <c r="U66" s="12">
        <f t="shared" si="60"/>
        <v>0</v>
      </c>
      <c r="V66" s="12">
        <f t="shared" si="61"/>
        <v>0</v>
      </c>
      <c r="W66" s="12">
        <f t="shared" si="62"/>
        <v>0</v>
      </c>
      <c r="X66" s="12">
        <f t="shared" si="63"/>
        <v>0</v>
      </c>
      <c r="Y66" s="12">
        <f>$C$9*Y$14</f>
        <v>0</v>
      </c>
      <c r="Z66" s="12">
        <f t="shared" si="64"/>
        <v>637.06118399999991</v>
      </c>
      <c r="AA66" s="17">
        <f t="shared" si="65"/>
        <v>1.0341902337662336</v>
      </c>
      <c r="AC66" s="12">
        <f>AC65+$D$22</f>
        <v>616</v>
      </c>
      <c r="AD66" s="12">
        <f t="shared" si="66"/>
        <v>0</v>
      </c>
      <c r="AE66" s="12">
        <f t="shared" si="67"/>
        <v>0</v>
      </c>
      <c r="AF66" s="12">
        <f t="shared" si="68"/>
        <v>600</v>
      </c>
      <c r="AG66" s="12">
        <f t="shared" si="69"/>
        <v>855</v>
      </c>
      <c r="AH66" s="12">
        <f t="shared" si="70"/>
        <v>0</v>
      </c>
      <c r="AI66" s="12">
        <f t="shared" si="71"/>
        <v>0</v>
      </c>
      <c r="AJ66" s="12">
        <f t="shared" si="72"/>
        <v>0</v>
      </c>
      <c r="AK66" s="12">
        <f t="shared" si="73"/>
        <v>0</v>
      </c>
      <c r="AL66" s="12">
        <f t="shared" si="74"/>
        <v>27.724800000000002</v>
      </c>
      <c r="AM66" s="12">
        <f>$C$9*AM$14</f>
        <v>0</v>
      </c>
      <c r="AN66" s="12">
        <f t="shared" si="75"/>
        <v>882.72479999999996</v>
      </c>
      <c r="AO66" s="17">
        <f t="shared" si="76"/>
        <v>1.4329948051948052</v>
      </c>
      <c r="AQ66" s="12">
        <f>AQ65+$D$22</f>
        <v>616</v>
      </c>
      <c r="AR66" s="12">
        <f t="shared" si="77"/>
        <v>0</v>
      </c>
      <c r="AS66" s="12">
        <f t="shared" si="78"/>
        <v>0</v>
      </c>
      <c r="AT66" s="12">
        <f t="shared" si="79"/>
        <v>350</v>
      </c>
      <c r="AU66" s="12">
        <f t="shared" si="80"/>
        <v>389.82299999999987</v>
      </c>
      <c r="AV66" s="12">
        <f t="shared" si="81"/>
        <v>250</v>
      </c>
      <c r="AW66" s="12">
        <f t="shared" si="82"/>
        <v>332.39549999999997</v>
      </c>
      <c r="AX66" s="12">
        <f t="shared" si="83"/>
        <v>16</v>
      </c>
      <c r="AY66" s="12">
        <f t="shared" si="84"/>
        <v>23.529600000000002</v>
      </c>
      <c r="AZ66" s="12">
        <f t="shared" si="85"/>
        <v>0</v>
      </c>
      <c r="BA66" s="12">
        <f>$C$9*BA$14</f>
        <v>0</v>
      </c>
      <c r="BB66" s="12">
        <f t="shared" si="86"/>
        <v>745.74809999999979</v>
      </c>
      <c r="BC66" s="17">
        <f t="shared" si="87"/>
        <v>1.2106300324675321</v>
      </c>
    </row>
    <row r="67" spans="1:55" hidden="1" x14ac:dyDescent="0.25">
      <c r="A67" s="12">
        <f>A66+$D$22</f>
        <v>626.5</v>
      </c>
      <c r="B67" s="12">
        <f t="shared" si="44"/>
        <v>0</v>
      </c>
      <c r="C67" s="12">
        <f t="shared" si="45"/>
        <v>0</v>
      </c>
      <c r="D67" s="12">
        <f t="shared" si="46"/>
        <v>600</v>
      </c>
      <c r="E67" s="12">
        <f t="shared" si="47"/>
        <v>561.41999999999996</v>
      </c>
      <c r="F67" s="12">
        <f t="shared" si="48"/>
        <v>0</v>
      </c>
      <c r="G67" s="12">
        <f t="shared" si="49"/>
        <v>0</v>
      </c>
      <c r="H67" s="12">
        <f t="shared" si="50"/>
        <v>0</v>
      </c>
      <c r="I67" s="12">
        <f t="shared" si="51"/>
        <v>0</v>
      </c>
      <c r="J67" s="12">
        <f t="shared" si="52"/>
        <v>39.874549999999999</v>
      </c>
      <c r="K67" s="12">
        <f>$C$9*K$14</f>
        <v>74.571875000000006</v>
      </c>
      <c r="L67" s="12">
        <f t="shared" si="53"/>
        <v>675.86642499999994</v>
      </c>
      <c r="M67" s="17">
        <f t="shared" si="54"/>
        <v>1.0787971667996807</v>
      </c>
      <c r="O67" s="12">
        <f>O66+$D$22</f>
        <v>626.5</v>
      </c>
      <c r="P67" s="12">
        <f t="shared" si="55"/>
        <v>500</v>
      </c>
      <c r="Q67" s="12">
        <f t="shared" si="56"/>
        <v>504.27899999999994</v>
      </c>
      <c r="R67" s="12">
        <f t="shared" si="57"/>
        <v>126.5</v>
      </c>
      <c r="S67" s="12">
        <f t="shared" si="58"/>
        <v>144.80126099999998</v>
      </c>
      <c r="T67" s="12">
        <f t="shared" si="59"/>
        <v>0</v>
      </c>
      <c r="U67" s="12">
        <f t="shared" si="60"/>
        <v>0</v>
      </c>
      <c r="V67" s="12">
        <f t="shared" si="61"/>
        <v>0</v>
      </c>
      <c r="W67" s="12">
        <f t="shared" si="62"/>
        <v>0</v>
      </c>
      <c r="X67" s="12">
        <f t="shared" si="63"/>
        <v>0</v>
      </c>
      <c r="Y67" s="12">
        <f>$C$9*Y$14</f>
        <v>0</v>
      </c>
      <c r="Z67" s="12">
        <f t="shared" si="64"/>
        <v>649.08026099999995</v>
      </c>
      <c r="AA67" s="17">
        <f t="shared" si="65"/>
        <v>1.0360419169992019</v>
      </c>
      <c r="AC67" s="12">
        <f>AC66+$D$22</f>
        <v>626.5</v>
      </c>
      <c r="AD67" s="12">
        <f t="shared" si="66"/>
        <v>0</v>
      </c>
      <c r="AE67" s="12">
        <f t="shared" si="67"/>
        <v>0</v>
      </c>
      <c r="AF67" s="12">
        <f t="shared" si="68"/>
        <v>600</v>
      </c>
      <c r="AG67" s="12">
        <f t="shared" si="69"/>
        <v>855</v>
      </c>
      <c r="AH67" s="12">
        <f t="shared" si="70"/>
        <v>0</v>
      </c>
      <c r="AI67" s="12">
        <f t="shared" si="71"/>
        <v>0</v>
      </c>
      <c r="AJ67" s="12">
        <f t="shared" si="72"/>
        <v>0</v>
      </c>
      <c r="AK67" s="12">
        <f t="shared" si="73"/>
        <v>0</v>
      </c>
      <c r="AL67" s="12">
        <f t="shared" si="74"/>
        <v>45.919200000000004</v>
      </c>
      <c r="AM67" s="12">
        <f>$C$9*AM$14</f>
        <v>0</v>
      </c>
      <c r="AN67" s="12">
        <f t="shared" si="75"/>
        <v>900.91920000000005</v>
      </c>
      <c r="AO67" s="17">
        <f t="shared" si="76"/>
        <v>1.438019473264166</v>
      </c>
      <c r="AQ67" s="12">
        <f>AQ66+$D$22</f>
        <v>626.5</v>
      </c>
      <c r="AR67" s="12">
        <f t="shared" si="77"/>
        <v>0</v>
      </c>
      <c r="AS67" s="12">
        <f t="shared" si="78"/>
        <v>0</v>
      </c>
      <c r="AT67" s="12">
        <f t="shared" si="79"/>
        <v>350</v>
      </c>
      <c r="AU67" s="12">
        <f t="shared" si="80"/>
        <v>389.82299999999987</v>
      </c>
      <c r="AV67" s="12">
        <f t="shared" si="81"/>
        <v>250</v>
      </c>
      <c r="AW67" s="12">
        <f t="shared" si="82"/>
        <v>332.39549999999997</v>
      </c>
      <c r="AX67" s="12">
        <f t="shared" si="83"/>
        <v>26.5</v>
      </c>
      <c r="AY67" s="12">
        <f t="shared" si="84"/>
        <v>38.9709</v>
      </c>
      <c r="AZ67" s="12">
        <f t="shared" si="85"/>
        <v>0</v>
      </c>
      <c r="BA67" s="12">
        <f>$C$9*BA$14</f>
        <v>0</v>
      </c>
      <c r="BB67" s="12">
        <f t="shared" si="86"/>
        <v>761.18939999999986</v>
      </c>
      <c r="BC67" s="17">
        <f t="shared" si="87"/>
        <v>1.214987071029529</v>
      </c>
    </row>
    <row r="68" spans="1:55" hidden="1" x14ac:dyDescent="0.25">
      <c r="A68" s="12">
        <f>A67+$D$22</f>
        <v>637</v>
      </c>
      <c r="B68" s="12">
        <f t="shared" si="44"/>
        <v>0</v>
      </c>
      <c r="C68" s="12">
        <f t="shared" si="45"/>
        <v>0</v>
      </c>
      <c r="D68" s="12">
        <f t="shared" si="46"/>
        <v>600</v>
      </c>
      <c r="E68" s="12">
        <f t="shared" si="47"/>
        <v>561.41999999999996</v>
      </c>
      <c r="F68" s="12">
        <f t="shared" si="48"/>
        <v>0</v>
      </c>
      <c r="G68" s="12">
        <f t="shared" si="49"/>
        <v>0</v>
      </c>
      <c r="H68" s="12">
        <f t="shared" si="50"/>
        <v>0</v>
      </c>
      <c r="I68" s="12">
        <f t="shared" si="51"/>
        <v>0</v>
      </c>
      <c r="J68" s="12">
        <f t="shared" si="52"/>
        <v>55.673900000000003</v>
      </c>
      <c r="K68" s="12">
        <f>$C$9*K$14</f>
        <v>74.571875000000006</v>
      </c>
      <c r="L68" s="12">
        <f t="shared" si="53"/>
        <v>691.66577499999994</v>
      </c>
      <c r="M68" s="17">
        <f t="shared" si="54"/>
        <v>1.0858175431711146</v>
      </c>
      <c r="O68" s="12">
        <f>O67+$D$22</f>
        <v>637</v>
      </c>
      <c r="P68" s="12">
        <f t="shared" si="55"/>
        <v>500</v>
      </c>
      <c r="Q68" s="12">
        <f t="shared" si="56"/>
        <v>504.27899999999994</v>
      </c>
      <c r="R68" s="12">
        <f t="shared" si="57"/>
        <v>137</v>
      </c>
      <c r="S68" s="12">
        <f t="shared" si="58"/>
        <v>156.82033799999996</v>
      </c>
      <c r="T68" s="12">
        <f t="shared" si="59"/>
        <v>0</v>
      </c>
      <c r="U68" s="12">
        <f t="shared" si="60"/>
        <v>0</v>
      </c>
      <c r="V68" s="12">
        <f t="shared" si="61"/>
        <v>0</v>
      </c>
      <c r="W68" s="12">
        <f t="shared" si="62"/>
        <v>0</v>
      </c>
      <c r="X68" s="12">
        <f t="shared" si="63"/>
        <v>0</v>
      </c>
      <c r="Y68" s="12">
        <f>$C$9*Y$14</f>
        <v>0</v>
      </c>
      <c r="Z68" s="12">
        <f t="shared" si="64"/>
        <v>661.09933799999988</v>
      </c>
      <c r="AA68" s="17">
        <f t="shared" si="65"/>
        <v>1.0378325557299841</v>
      </c>
      <c r="AC68" s="12">
        <f>AC67+$D$22</f>
        <v>637</v>
      </c>
      <c r="AD68" s="12">
        <f t="shared" si="66"/>
        <v>0</v>
      </c>
      <c r="AE68" s="12">
        <f t="shared" si="67"/>
        <v>0</v>
      </c>
      <c r="AF68" s="12">
        <f t="shared" si="68"/>
        <v>600</v>
      </c>
      <c r="AG68" s="12">
        <f t="shared" si="69"/>
        <v>855</v>
      </c>
      <c r="AH68" s="12">
        <f t="shared" si="70"/>
        <v>0</v>
      </c>
      <c r="AI68" s="12">
        <f t="shared" si="71"/>
        <v>0</v>
      </c>
      <c r="AJ68" s="12">
        <f t="shared" si="72"/>
        <v>0</v>
      </c>
      <c r="AK68" s="12">
        <f t="shared" si="73"/>
        <v>0</v>
      </c>
      <c r="AL68" s="12">
        <f t="shared" si="74"/>
        <v>64.113599999999991</v>
      </c>
      <c r="AM68" s="12">
        <f>$C$9*AM$14</f>
        <v>0</v>
      </c>
      <c r="AN68" s="12">
        <f t="shared" si="75"/>
        <v>919.11360000000002</v>
      </c>
      <c r="AO68" s="17">
        <f t="shared" si="76"/>
        <v>1.4428784929356357</v>
      </c>
      <c r="AQ68" s="12">
        <f>AQ67+$D$22</f>
        <v>637</v>
      </c>
      <c r="AR68" s="12">
        <f t="shared" si="77"/>
        <v>0</v>
      </c>
      <c r="AS68" s="12">
        <f t="shared" si="78"/>
        <v>0</v>
      </c>
      <c r="AT68" s="12">
        <f t="shared" si="79"/>
        <v>350</v>
      </c>
      <c r="AU68" s="12">
        <f t="shared" si="80"/>
        <v>389.82299999999987</v>
      </c>
      <c r="AV68" s="12">
        <f t="shared" si="81"/>
        <v>250</v>
      </c>
      <c r="AW68" s="12">
        <f t="shared" si="82"/>
        <v>332.39549999999997</v>
      </c>
      <c r="AX68" s="12">
        <f t="shared" si="83"/>
        <v>37</v>
      </c>
      <c r="AY68" s="12">
        <f t="shared" si="84"/>
        <v>54.412200000000006</v>
      </c>
      <c r="AZ68" s="12">
        <f t="shared" si="85"/>
        <v>0</v>
      </c>
      <c r="BA68" s="12">
        <f>$C$9*BA$14</f>
        <v>0</v>
      </c>
      <c r="BB68" s="12">
        <f t="shared" si="86"/>
        <v>776.63069999999982</v>
      </c>
      <c r="BC68" s="17">
        <f t="shared" si="87"/>
        <v>1.2192004709576136</v>
      </c>
    </row>
    <row r="69" spans="1:55" hidden="1" x14ac:dyDescent="0.25">
      <c r="A69" s="12">
        <f>A68+$D$22</f>
        <v>647.5</v>
      </c>
      <c r="B69" s="12">
        <f t="shared" si="44"/>
        <v>0</v>
      </c>
      <c r="C69" s="12">
        <f t="shared" si="45"/>
        <v>0</v>
      </c>
      <c r="D69" s="12">
        <f t="shared" si="46"/>
        <v>600</v>
      </c>
      <c r="E69" s="12">
        <f t="shared" si="47"/>
        <v>561.41999999999996</v>
      </c>
      <c r="F69" s="12">
        <f t="shared" si="48"/>
        <v>0</v>
      </c>
      <c r="G69" s="12">
        <f t="shared" si="49"/>
        <v>0</v>
      </c>
      <c r="H69" s="12">
        <f t="shared" si="50"/>
        <v>0</v>
      </c>
      <c r="I69" s="12">
        <f t="shared" si="51"/>
        <v>0</v>
      </c>
      <c r="J69" s="12">
        <f t="shared" si="52"/>
        <v>71.473249999999993</v>
      </c>
      <c r="K69" s="12">
        <f>$C$9*K$14</f>
        <v>74.571875000000006</v>
      </c>
      <c r="L69" s="12">
        <f t="shared" si="53"/>
        <v>707.46512499999994</v>
      </c>
      <c r="M69" s="17">
        <f t="shared" si="54"/>
        <v>1.0926102316602315</v>
      </c>
      <c r="O69" s="12">
        <f>O68+$D$22</f>
        <v>647.5</v>
      </c>
      <c r="P69" s="12">
        <f t="shared" si="55"/>
        <v>500</v>
      </c>
      <c r="Q69" s="12">
        <f t="shared" si="56"/>
        <v>504.27899999999994</v>
      </c>
      <c r="R69" s="12">
        <f t="shared" si="57"/>
        <v>147.5</v>
      </c>
      <c r="S69" s="12">
        <f t="shared" si="58"/>
        <v>168.83941499999997</v>
      </c>
      <c r="T69" s="12">
        <f t="shared" si="59"/>
        <v>0</v>
      </c>
      <c r="U69" s="12">
        <f t="shared" si="60"/>
        <v>0</v>
      </c>
      <c r="V69" s="12">
        <f t="shared" si="61"/>
        <v>0</v>
      </c>
      <c r="W69" s="12">
        <f t="shared" si="62"/>
        <v>0</v>
      </c>
      <c r="X69" s="12">
        <f t="shared" si="63"/>
        <v>0</v>
      </c>
      <c r="Y69" s="12">
        <f>$C$9*Y$14</f>
        <v>0</v>
      </c>
      <c r="Z69" s="12">
        <f t="shared" si="64"/>
        <v>673.11841499999991</v>
      </c>
      <c r="AA69" s="17">
        <f t="shared" si="65"/>
        <v>1.0395651196911195</v>
      </c>
      <c r="AC69" s="12">
        <f>AC68+$D$22</f>
        <v>647.5</v>
      </c>
      <c r="AD69" s="12">
        <f t="shared" si="66"/>
        <v>0</v>
      </c>
      <c r="AE69" s="12">
        <f t="shared" si="67"/>
        <v>0</v>
      </c>
      <c r="AF69" s="12">
        <f t="shared" si="68"/>
        <v>600</v>
      </c>
      <c r="AG69" s="12">
        <f t="shared" si="69"/>
        <v>855</v>
      </c>
      <c r="AH69" s="12">
        <f t="shared" si="70"/>
        <v>0</v>
      </c>
      <c r="AI69" s="12">
        <f t="shared" si="71"/>
        <v>0</v>
      </c>
      <c r="AJ69" s="12">
        <f t="shared" si="72"/>
        <v>0</v>
      </c>
      <c r="AK69" s="12">
        <f t="shared" si="73"/>
        <v>0</v>
      </c>
      <c r="AL69" s="12">
        <f t="shared" si="74"/>
        <v>82.307999999999993</v>
      </c>
      <c r="AM69" s="12">
        <f>$C$9*AM$14</f>
        <v>0</v>
      </c>
      <c r="AN69" s="12">
        <f t="shared" si="75"/>
        <v>937.30799999999999</v>
      </c>
      <c r="AO69" s="17">
        <f t="shared" si="76"/>
        <v>1.4475799227799229</v>
      </c>
      <c r="AQ69" s="12">
        <f>AQ68+$D$22</f>
        <v>647.5</v>
      </c>
      <c r="AR69" s="12">
        <f t="shared" si="77"/>
        <v>0</v>
      </c>
      <c r="AS69" s="12">
        <f t="shared" si="78"/>
        <v>0</v>
      </c>
      <c r="AT69" s="12">
        <f t="shared" si="79"/>
        <v>350</v>
      </c>
      <c r="AU69" s="12">
        <f t="shared" si="80"/>
        <v>389.82299999999987</v>
      </c>
      <c r="AV69" s="12">
        <f t="shared" si="81"/>
        <v>250</v>
      </c>
      <c r="AW69" s="12">
        <f t="shared" si="82"/>
        <v>332.39549999999997</v>
      </c>
      <c r="AX69" s="12">
        <f t="shared" si="83"/>
        <v>47.5</v>
      </c>
      <c r="AY69" s="12">
        <f t="shared" si="84"/>
        <v>69.853499999999997</v>
      </c>
      <c r="AZ69" s="12">
        <f t="shared" si="85"/>
        <v>0</v>
      </c>
      <c r="BA69" s="12">
        <f>$C$9*BA$14</f>
        <v>0</v>
      </c>
      <c r="BB69" s="12">
        <f t="shared" si="86"/>
        <v>792.07199999999989</v>
      </c>
      <c r="BC69" s="17">
        <f t="shared" si="87"/>
        <v>1.22327722007722</v>
      </c>
    </row>
    <row r="70" spans="1:55" hidden="1" x14ac:dyDescent="0.25">
      <c r="A70" s="12">
        <f>A69+$D$22</f>
        <v>658</v>
      </c>
      <c r="B70" s="12">
        <f t="shared" si="44"/>
        <v>0</v>
      </c>
      <c r="C70" s="12">
        <f t="shared" si="45"/>
        <v>0</v>
      </c>
      <c r="D70" s="12">
        <f t="shared" si="46"/>
        <v>600</v>
      </c>
      <c r="E70" s="12">
        <f t="shared" si="47"/>
        <v>561.41999999999996</v>
      </c>
      <c r="F70" s="12">
        <f t="shared" si="48"/>
        <v>0</v>
      </c>
      <c r="G70" s="12">
        <f t="shared" si="49"/>
        <v>0</v>
      </c>
      <c r="H70" s="12">
        <f t="shared" si="50"/>
        <v>0</v>
      </c>
      <c r="I70" s="12">
        <f t="shared" si="51"/>
        <v>0</v>
      </c>
      <c r="J70" s="12">
        <f t="shared" si="52"/>
        <v>87.272599999999997</v>
      </c>
      <c r="K70" s="12">
        <f>$C$9*K$14</f>
        <v>74.571875000000006</v>
      </c>
      <c r="L70" s="12">
        <f t="shared" si="53"/>
        <v>723.26447499999995</v>
      </c>
      <c r="M70" s="17">
        <f t="shared" si="54"/>
        <v>1.099186132218845</v>
      </c>
      <c r="O70" s="12">
        <f>O69+$D$22</f>
        <v>658</v>
      </c>
      <c r="P70" s="12">
        <f t="shared" si="55"/>
        <v>500</v>
      </c>
      <c r="Q70" s="12">
        <f t="shared" si="56"/>
        <v>504.27899999999994</v>
      </c>
      <c r="R70" s="12">
        <f t="shared" si="57"/>
        <v>158</v>
      </c>
      <c r="S70" s="12">
        <f t="shared" si="58"/>
        <v>180.85849199999996</v>
      </c>
      <c r="T70" s="12">
        <f t="shared" si="59"/>
        <v>0</v>
      </c>
      <c r="U70" s="12">
        <f t="shared" si="60"/>
        <v>0</v>
      </c>
      <c r="V70" s="12">
        <f t="shared" si="61"/>
        <v>0</v>
      </c>
      <c r="W70" s="12">
        <f t="shared" si="62"/>
        <v>0</v>
      </c>
      <c r="X70" s="12">
        <f t="shared" si="63"/>
        <v>0</v>
      </c>
      <c r="Y70" s="12">
        <f>$C$9*Y$14</f>
        <v>0</v>
      </c>
      <c r="Z70" s="12">
        <f t="shared" si="64"/>
        <v>685.13749199999984</v>
      </c>
      <c r="AA70" s="17">
        <f t="shared" si="65"/>
        <v>1.0412423890577505</v>
      </c>
      <c r="AC70" s="12">
        <f>AC69+$D$22</f>
        <v>658</v>
      </c>
      <c r="AD70" s="12">
        <f t="shared" si="66"/>
        <v>0</v>
      </c>
      <c r="AE70" s="12">
        <f t="shared" si="67"/>
        <v>0</v>
      </c>
      <c r="AF70" s="12">
        <f t="shared" si="68"/>
        <v>600</v>
      </c>
      <c r="AG70" s="12">
        <f t="shared" si="69"/>
        <v>855</v>
      </c>
      <c r="AH70" s="12">
        <f t="shared" si="70"/>
        <v>0</v>
      </c>
      <c r="AI70" s="12">
        <f t="shared" si="71"/>
        <v>0</v>
      </c>
      <c r="AJ70" s="12">
        <f t="shared" si="72"/>
        <v>0</v>
      </c>
      <c r="AK70" s="12">
        <f t="shared" si="73"/>
        <v>0</v>
      </c>
      <c r="AL70" s="12">
        <f t="shared" si="74"/>
        <v>100.50239999999999</v>
      </c>
      <c r="AM70" s="12">
        <f>$C$9*AM$14</f>
        <v>0</v>
      </c>
      <c r="AN70" s="12">
        <f t="shared" si="75"/>
        <v>955.50239999999997</v>
      </c>
      <c r="AO70" s="17">
        <f t="shared" si="76"/>
        <v>1.4521313069908814</v>
      </c>
      <c r="AQ70" s="12">
        <f>AQ69+$D$22</f>
        <v>658</v>
      </c>
      <c r="AR70" s="12">
        <f t="shared" si="77"/>
        <v>0</v>
      </c>
      <c r="AS70" s="12">
        <f t="shared" si="78"/>
        <v>0</v>
      </c>
      <c r="AT70" s="12">
        <f t="shared" si="79"/>
        <v>350</v>
      </c>
      <c r="AU70" s="12">
        <f t="shared" si="80"/>
        <v>389.82299999999987</v>
      </c>
      <c r="AV70" s="12">
        <f t="shared" si="81"/>
        <v>250</v>
      </c>
      <c r="AW70" s="12">
        <f t="shared" si="82"/>
        <v>332.39549999999997</v>
      </c>
      <c r="AX70" s="12">
        <f t="shared" si="83"/>
        <v>58</v>
      </c>
      <c r="AY70" s="12">
        <f t="shared" si="84"/>
        <v>85.294799999999995</v>
      </c>
      <c r="AZ70" s="12">
        <f t="shared" si="85"/>
        <v>0</v>
      </c>
      <c r="BA70" s="12">
        <f>$C$9*BA$14</f>
        <v>0</v>
      </c>
      <c r="BB70" s="12">
        <f t="shared" si="86"/>
        <v>807.51329999999984</v>
      </c>
      <c r="BC70" s="17">
        <f t="shared" si="87"/>
        <v>1.2272238601823706</v>
      </c>
    </row>
    <row r="71" spans="1:55" hidden="1" x14ac:dyDescent="0.25">
      <c r="A71" s="12">
        <f>A70+$D$22</f>
        <v>668.5</v>
      </c>
      <c r="B71" s="12">
        <f t="shared" si="44"/>
        <v>0</v>
      </c>
      <c r="C71" s="12">
        <f t="shared" si="45"/>
        <v>0</v>
      </c>
      <c r="D71" s="12">
        <f t="shared" si="46"/>
        <v>600</v>
      </c>
      <c r="E71" s="12">
        <f t="shared" si="47"/>
        <v>561.41999999999996</v>
      </c>
      <c r="F71" s="12">
        <f t="shared" si="48"/>
        <v>0</v>
      </c>
      <c r="G71" s="12">
        <f t="shared" si="49"/>
        <v>0</v>
      </c>
      <c r="H71" s="12">
        <f t="shared" si="50"/>
        <v>0</v>
      </c>
      <c r="I71" s="12">
        <f t="shared" si="51"/>
        <v>0</v>
      </c>
      <c r="J71" s="12">
        <f t="shared" si="52"/>
        <v>103.07195</v>
      </c>
      <c r="K71" s="12">
        <f>$C$9*K$14</f>
        <v>74.571875000000006</v>
      </c>
      <c r="L71" s="12">
        <f t="shared" si="53"/>
        <v>739.06382499999995</v>
      </c>
      <c r="M71" s="17">
        <f t="shared" si="54"/>
        <v>1.105555459985041</v>
      </c>
      <c r="O71" s="12">
        <f>O70+$D$22</f>
        <v>668.5</v>
      </c>
      <c r="P71" s="12">
        <f t="shared" si="55"/>
        <v>500</v>
      </c>
      <c r="Q71" s="12">
        <f t="shared" si="56"/>
        <v>504.27899999999994</v>
      </c>
      <c r="R71" s="12">
        <f t="shared" si="57"/>
        <v>168.5</v>
      </c>
      <c r="S71" s="12">
        <f t="shared" si="58"/>
        <v>192.87756899999997</v>
      </c>
      <c r="T71" s="12">
        <f t="shared" si="59"/>
        <v>0</v>
      </c>
      <c r="U71" s="12">
        <f t="shared" si="60"/>
        <v>0</v>
      </c>
      <c r="V71" s="12">
        <f t="shared" si="61"/>
        <v>0</v>
      </c>
      <c r="W71" s="12">
        <f t="shared" si="62"/>
        <v>0</v>
      </c>
      <c r="X71" s="12">
        <f t="shared" si="63"/>
        <v>0</v>
      </c>
      <c r="Y71" s="12">
        <f>$C$9*Y$14</f>
        <v>0</v>
      </c>
      <c r="Z71" s="12">
        <f t="shared" si="64"/>
        <v>697.15656899999988</v>
      </c>
      <c r="AA71" s="17">
        <f t="shared" si="65"/>
        <v>1.0428669693343304</v>
      </c>
      <c r="AC71" s="12">
        <f>AC70+$D$22</f>
        <v>668.5</v>
      </c>
      <c r="AD71" s="12">
        <f t="shared" si="66"/>
        <v>0</v>
      </c>
      <c r="AE71" s="12">
        <f t="shared" si="67"/>
        <v>0</v>
      </c>
      <c r="AF71" s="12">
        <f t="shared" si="68"/>
        <v>600</v>
      </c>
      <c r="AG71" s="12">
        <f t="shared" si="69"/>
        <v>855</v>
      </c>
      <c r="AH71" s="12">
        <f t="shared" si="70"/>
        <v>0</v>
      </c>
      <c r="AI71" s="12">
        <f t="shared" si="71"/>
        <v>0</v>
      </c>
      <c r="AJ71" s="12">
        <f t="shared" si="72"/>
        <v>0</v>
      </c>
      <c r="AK71" s="12">
        <f t="shared" si="73"/>
        <v>0</v>
      </c>
      <c r="AL71" s="12">
        <f t="shared" si="74"/>
        <v>118.6968</v>
      </c>
      <c r="AM71" s="12">
        <f>$C$9*AM$14</f>
        <v>0</v>
      </c>
      <c r="AN71" s="12">
        <f t="shared" si="75"/>
        <v>973.69679999999994</v>
      </c>
      <c r="AO71" s="17">
        <f t="shared" si="76"/>
        <v>1.4565397157816005</v>
      </c>
      <c r="AQ71" s="12">
        <f>AQ70+$D$22</f>
        <v>668.5</v>
      </c>
      <c r="AR71" s="12">
        <f t="shared" si="77"/>
        <v>0</v>
      </c>
      <c r="AS71" s="12">
        <f t="shared" si="78"/>
        <v>0</v>
      </c>
      <c r="AT71" s="12">
        <f t="shared" si="79"/>
        <v>350</v>
      </c>
      <c r="AU71" s="12">
        <f t="shared" si="80"/>
        <v>389.82299999999987</v>
      </c>
      <c r="AV71" s="12">
        <f t="shared" si="81"/>
        <v>250</v>
      </c>
      <c r="AW71" s="12">
        <f t="shared" si="82"/>
        <v>332.39549999999997</v>
      </c>
      <c r="AX71" s="12">
        <f t="shared" si="83"/>
        <v>68.5</v>
      </c>
      <c r="AY71" s="12">
        <f t="shared" si="84"/>
        <v>100.73610000000001</v>
      </c>
      <c r="AZ71" s="12">
        <f t="shared" si="85"/>
        <v>0</v>
      </c>
      <c r="BA71" s="12">
        <f>$C$9*BA$14</f>
        <v>0</v>
      </c>
      <c r="BB71" s="12">
        <f t="shared" si="86"/>
        <v>822.9545999999998</v>
      </c>
      <c r="BC71" s="17">
        <f t="shared" si="87"/>
        <v>1.2310465220643227</v>
      </c>
    </row>
    <row r="72" spans="1:55" hidden="1" x14ac:dyDescent="0.25">
      <c r="A72" s="12">
        <f>A71+$D$22</f>
        <v>679</v>
      </c>
      <c r="B72" s="12">
        <f t="shared" si="44"/>
        <v>0</v>
      </c>
      <c r="C72" s="12">
        <f t="shared" si="45"/>
        <v>0</v>
      </c>
      <c r="D72" s="12">
        <f t="shared" si="46"/>
        <v>600</v>
      </c>
      <c r="E72" s="12">
        <f t="shared" si="47"/>
        <v>561.41999999999996</v>
      </c>
      <c r="F72" s="12">
        <f t="shared" si="48"/>
        <v>0</v>
      </c>
      <c r="G72" s="12">
        <f t="shared" si="49"/>
        <v>0</v>
      </c>
      <c r="H72" s="12">
        <f t="shared" si="50"/>
        <v>0</v>
      </c>
      <c r="I72" s="12">
        <f t="shared" si="51"/>
        <v>0</v>
      </c>
      <c r="J72" s="12">
        <f t="shared" si="52"/>
        <v>118.87129999999999</v>
      </c>
      <c r="K72" s="12">
        <f>$C$9*K$14</f>
        <v>74.571875000000006</v>
      </c>
      <c r="L72" s="12">
        <f t="shared" si="53"/>
        <v>754.86317499999996</v>
      </c>
      <c r="M72" s="17">
        <f t="shared" si="54"/>
        <v>1.111727798232695</v>
      </c>
      <c r="O72" s="12">
        <f>O71+$D$22</f>
        <v>679</v>
      </c>
      <c r="P72" s="12">
        <f t="shared" si="55"/>
        <v>500</v>
      </c>
      <c r="Q72" s="12">
        <f t="shared" si="56"/>
        <v>504.27899999999994</v>
      </c>
      <c r="R72" s="12">
        <f t="shared" si="57"/>
        <v>179</v>
      </c>
      <c r="S72" s="12">
        <f t="shared" si="58"/>
        <v>204.89664599999998</v>
      </c>
      <c r="T72" s="12">
        <f t="shared" si="59"/>
        <v>0</v>
      </c>
      <c r="U72" s="12">
        <f t="shared" si="60"/>
        <v>0</v>
      </c>
      <c r="V72" s="12">
        <f t="shared" si="61"/>
        <v>0</v>
      </c>
      <c r="W72" s="12">
        <f t="shared" si="62"/>
        <v>0</v>
      </c>
      <c r="X72" s="12">
        <f t="shared" si="63"/>
        <v>0</v>
      </c>
      <c r="Y72" s="12">
        <f>$C$9*Y$14</f>
        <v>0</v>
      </c>
      <c r="Z72" s="12">
        <f t="shared" si="64"/>
        <v>709.17564599999992</v>
      </c>
      <c r="AA72" s="17">
        <f t="shared" si="65"/>
        <v>1.0444413048600882</v>
      </c>
      <c r="AC72" s="12">
        <f>AC71+$D$22</f>
        <v>679</v>
      </c>
      <c r="AD72" s="12">
        <f t="shared" si="66"/>
        <v>0</v>
      </c>
      <c r="AE72" s="12">
        <f t="shared" si="67"/>
        <v>0</v>
      </c>
      <c r="AF72" s="12">
        <f t="shared" si="68"/>
        <v>600</v>
      </c>
      <c r="AG72" s="12">
        <f t="shared" si="69"/>
        <v>855</v>
      </c>
      <c r="AH72" s="12">
        <f t="shared" si="70"/>
        <v>0</v>
      </c>
      <c r="AI72" s="12">
        <f t="shared" si="71"/>
        <v>0</v>
      </c>
      <c r="AJ72" s="12">
        <f t="shared" si="72"/>
        <v>0</v>
      </c>
      <c r="AK72" s="12">
        <f t="shared" si="73"/>
        <v>0</v>
      </c>
      <c r="AL72" s="12">
        <f t="shared" si="74"/>
        <v>136.8912</v>
      </c>
      <c r="AM72" s="12">
        <f>$C$9*AM$14</f>
        <v>0</v>
      </c>
      <c r="AN72" s="12">
        <f t="shared" si="75"/>
        <v>991.89120000000003</v>
      </c>
      <c r="AO72" s="17">
        <f t="shared" si="76"/>
        <v>1.4608117820324007</v>
      </c>
      <c r="AQ72" s="12">
        <f>AQ71+$D$22</f>
        <v>679</v>
      </c>
      <c r="AR72" s="12">
        <f t="shared" si="77"/>
        <v>0</v>
      </c>
      <c r="AS72" s="12">
        <f t="shared" si="78"/>
        <v>0</v>
      </c>
      <c r="AT72" s="12">
        <f t="shared" si="79"/>
        <v>350</v>
      </c>
      <c r="AU72" s="12">
        <f t="shared" si="80"/>
        <v>389.82299999999987</v>
      </c>
      <c r="AV72" s="12">
        <f t="shared" si="81"/>
        <v>250</v>
      </c>
      <c r="AW72" s="12">
        <f t="shared" si="82"/>
        <v>332.39549999999997</v>
      </c>
      <c r="AX72" s="12">
        <f t="shared" si="83"/>
        <v>79</v>
      </c>
      <c r="AY72" s="12">
        <f t="shared" si="84"/>
        <v>116.17739999999999</v>
      </c>
      <c r="AZ72" s="12">
        <f t="shared" si="85"/>
        <v>0</v>
      </c>
      <c r="BA72" s="12">
        <f>$C$9*BA$14</f>
        <v>0</v>
      </c>
      <c r="BB72" s="12">
        <f t="shared" si="86"/>
        <v>838.39589999999976</v>
      </c>
      <c r="BC72" s="17">
        <f t="shared" si="87"/>
        <v>1.2347509572901323</v>
      </c>
    </row>
    <row r="73" spans="1:55" hidden="1" x14ac:dyDescent="0.25">
      <c r="A73" s="12">
        <f>A72+$D$22</f>
        <v>689.5</v>
      </c>
      <c r="B73" s="12">
        <f t="shared" si="44"/>
        <v>0</v>
      </c>
      <c r="C73" s="12">
        <f t="shared" si="45"/>
        <v>0</v>
      </c>
      <c r="D73" s="12">
        <f t="shared" si="46"/>
        <v>600</v>
      </c>
      <c r="E73" s="12">
        <f t="shared" si="47"/>
        <v>561.41999999999996</v>
      </c>
      <c r="F73" s="12">
        <f t="shared" si="48"/>
        <v>0</v>
      </c>
      <c r="G73" s="12">
        <f t="shared" si="49"/>
        <v>0</v>
      </c>
      <c r="H73" s="12">
        <f t="shared" si="50"/>
        <v>0</v>
      </c>
      <c r="I73" s="12">
        <f t="shared" si="51"/>
        <v>0</v>
      </c>
      <c r="J73" s="12">
        <f t="shared" si="52"/>
        <v>134.67064999999999</v>
      </c>
      <c r="K73" s="12">
        <f>$C$9*K$14</f>
        <v>74.571875000000006</v>
      </c>
      <c r="L73" s="12">
        <f t="shared" si="53"/>
        <v>770.66252499999996</v>
      </c>
      <c r="M73" s="17">
        <f t="shared" si="54"/>
        <v>1.1177121464829587</v>
      </c>
      <c r="O73" s="12">
        <f>O72+$D$22</f>
        <v>689.5</v>
      </c>
      <c r="P73" s="12">
        <f t="shared" si="55"/>
        <v>500</v>
      </c>
      <c r="Q73" s="12">
        <f t="shared" si="56"/>
        <v>504.27899999999994</v>
      </c>
      <c r="R73" s="12">
        <f t="shared" si="57"/>
        <v>189.5</v>
      </c>
      <c r="S73" s="12">
        <f t="shared" si="58"/>
        <v>216.91572299999996</v>
      </c>
      <c r="T73" s="12">
        <f t="shared" si="59"/>
        <v>0</v>
      </c>
      <c r="U73" s="12">
        <f t="shared" si="60"/>
        <v>0</v>
      </c>
      <c r="V73" s="12">
        <f t="shared" si="61"/>
        <v>0</v>
      </c>
      <c r="W73" s="12">
        <f t="shared" si="62"/>
        <v>0</v>
      </c>
      <c r="X73" s="12">
        <f t="shared" si="63"/>
        <v>0</v>
      </c>
      <c r="Y73" s="12">
        <f>$C$9*Y$14</f>
        <v>0</v>
      </c>
      <c r="Z73" s="12">
        <f t="shared" si="64"/>
        <v>721.19472299999984</v>
      </c>
      <c r="AA73" s="17">
        <f t="shared" si="65"/>
        <v>1.0459676910804929</v>
      </c>
      <c r="AC73" s="12">
        <f>AC72+$D$22</f>
        <v>689.5</v>
      </c>
      <c r="AD73" s="12">
        <f t="shared" si="66"/>
        <v>0</v>
      </c>
      <c r="AE73" s="12">
        <f t="shared" si="67"/>
        <v>0</v>
      </c>
      <c r="AF73" s="12">
        <f t="shared" si="68"/>
        <v>600</v>
      </c>
      <c r="AG73" s="12">
        <f t="shared" si="69"/>
        <v>855</v>
      </c>
      <c r="AH73" s="12">
        <f t="shared" si="70"/>
        <v>0</v>
      </c>
      <c r="AI73" s="12">
        <f t="shared" si="71"/>
        <v>0</v>
      </c>
      <c r="AJ73" s="12">
        <f t="shared" si="72"/>
        <v>0</v>
      </c>
      <c r="AK73" s="12">
        <f t="shared" si="73"/>
        <v>0</v>
      </c>
      <c r="AL73" s="12">
        <f t="shared" si="74"/>
        <v>155.0856</v>
      </c>
      <c r="AM73" s="12">
        <f>$C$9*AM$14</f>
        <v>0</v>
      </c>
      <c r="AN73" s="12">
        <f t="shared" si="75"/>
        <v>1010.0856</v>
      </c>
      <c r="AO73" s="17">
        <f t="shared" si="76"/>
        <v>1.4649537345902828</v>
      </c>
      <c r="AQ73" s="12">
        <f>AQ72+$D$22</f>
        <v>689.5</v>
      </c>
      <c r="AR73" s="12">
        <f t="shared" si="77"/>
        <v>0</v>
      </c>
      <c r="AS73" s="12">
        <f t="shared" si="78"/>
        <v>0</v>
      </c>
      <c r="AT73" s="12">
        <f t="shared" si="79"/>
        <v>350</v>
      </c>
      <c r="AU73" s="12">
        <f t="shared" si="80"/>
        <v>389.82299999999987</v>
      </c>
      <c r="AV73" s="12">
        <f t="shared" si="81"/>
        <v>250</v>
      </c>
      <c r="AW73" s="12">
        <f t="shared" si="82"/>
        <v>332.39549999999997</v>
      </c>
      <c r="AX73" s="12">
        <f t="shared" si="83"/>
        <v>89.5</v>
      </c>
      <c r="AY73" s="12">
        <f t="shared" si="84"/>
        <v>131.61870000000002</v>
      </c>
      <c r="AZ73" s="12">
        <f t="shared" si="85"/>
        <v>0</v>
      </c>
      <c r="BA73" s="12">
        <f>$C$9*BA$14</f>
        <v>0</v>
      </c>
      <c r="BB73" s="12">
        <f t="shared" si="86"/>
        <v>853.83719999999983</v>
      </c>
      <c r="BC73" s="17">
        <f t="shared" si="87"/>
        <v>1.2383425670775923</v>
      </c>
    </row>
    <row r="74" spans="1:55" hidden="1" x14ac:dyDescent="0.25">
      <c r="A74" s="12">
        <f>A73+$D$22</f>
        <v>700</v>
      </c>
      <c r="B74" s="12">
        <f t="shared" si="44"/>
        <v>0</v>
      </c>
      <c r="C74" s="12">
        <f t="shared" si="45"/>
        <v>0</v>
      </c>
      <c r="D74" s="12">
        <f t="shared" si="46"/>
        <v>600</v>
      </c>
      <c r="E74" s="12">
        <f t="shared" si="47"/>
        <v>561.41999999999996</v>
      </c>
      <c r="F74" s="12">
        <f t="shared" si="48"/>
        <v>0</v>
      </c>
      <c r="G74" s="12">
        <f t="shared" si="49"/>
        <v>0</v>
      </c>
      <c r="H74" s="12">
        <f t="shared" si="50"/>
        <v>0</v>
      </c>
      <c r="I74" s="12">
        <f t="shared" si="51"/>
        <v>0</v>
      </c>
      <c r="J74" s="12">
        <f t="shared" si="52"/>
        <v>150.47</v>
      </c>
      <c r="K74" s="12">
        <f>$C$9*K$14</f>
        <v>74.571875000000006</v>
      </c>
      <c r="L74" s="12">
        <f t="shared" si="53"/>
        <v>786.46187499999996</v>
      </c>
      <c r="M74" s="17">
        <f t="shared" si="54"/>
        <v>1.1235169642857141</v>
      </c>
      <c r="O74" s="12">
        <f>O73+$D$22</f>
        <v>700</v>
      </c>
      <c r="P74" s="12">
        <f t="shared" si="55"/>
        <v>500</v>
      </c>
      <c r="Q74" s="12">
        <f t="shared" si="56"/>
        <v>504.27899999999994</v>
      </c>
      <c r="R74" s="12">
        <f t="shared" si="57"/>
        <v>200</v>
      </c>
      <c r="S74" s="12">
        <f t="shared" si="58"/>
        <v>228.93479999999997</v>
      </c>
      <c r="T74" s="12">
        <f t="shared" si="59"/>
        <v>0</v>
      </c>
      <c r="U74" s="12">
        <f t="shared" si="60"/>
        <v>0</v>
      </c>
      <c r="V74" s="12">
        <f t="shared" si="61"/>
        <v>0</v>
      </c>
      <c r="W74" s="12">
        <f t="shared" si="62"/>
        <v>0</v>
      </c>
      <c r="X74" s="12">
        <f t="shared" si="63"/>
        <v>0</v>
      </c>
      <c r="Y74" s="12">
        <f>$C$9*Y$14</f>
        <v>0</v>
      </c>
      <c r="Z74" s="12">
        <f t="shared" si="64"/>
        <v>733.21379999999988</v>
      </c>
      <c r="AA74" s="17">
        <f t="shared" si="65"/>
        <v>1.0474482857142855</v>
      </c>
      <c r="AC74" s="12">
        <f>AC73+$D$22</f>
        <v>700</v>
      </c>
      <c r="AD74" s="12">
        <f t="shared" si="66"/>
        <v>0</v>
      </c>
      <c r="AE74" s="12">
        <f t="shared" si="67"/>
        <v>0</v>
      </c>
      <c r="AF74" s="12">
        <f t="shared" si="68"/>
        <v>600</v>
      </c>
      <c r="AG74" s="12">
        <f t="shared" si="69"/>
        <v>855</v>
      </c>
      <c r="AH74" s="12">
        <f t="shared" si="70"/>
        <v>0</v>
      </c>
      <c r="AI74" s="12">
        <f t="shared" si="71"/>
        <v>0</v>
      </c>
      <c r="AJ74" s="12">
        <f t="shared" si="72"/>
        <v>0</v>
      </c>
      <c r="AK74" s="12">
        <f t="shared" si="73"/>
        <v>0</v>
      </c>
      <c r="AL74" s="12">
        <f t="shared" si="74"/>
        <v>173.28</v>
      </c>
      <c r="AM74" s="12">
        <f>$C$9*AM$14</f>
        <v>0</v>
      </c>
      <c r="AN74" s="12">
        <f t="shared" si="75"/>
        <v>1028.28</v>
      </c>
      <c r="AO74" s="17">
        <f t="shared" si="76"/>
        <v>1.4689714285714286</v>
      </c>
      <c r="AQ74" s="12">
        <f>AQ73+$D$22</f>
        <v>700</v>
      </c>
      <c r="AR74" s="12">
        <f t="shared" si="77"/>
        <v>0</v>
      </c>
      <c r="AS74" s="12">
        <f t="shared" si="78"/>
        <v>0</v>
      </c>
      <c r="AT74" s="12">
        <f t="shared" si="79"/>
        <v>350</v>
      </c>
      <c r="AU74" s="12">
        <f t="shared" si="80"/>
        <v>389.82299999999987</v>
      </c>
      <c r="AV74" s="12">
        <f t="shared" si="81"/>
        <v>250</v>
      </c>
      <c r="AW74" s="12">
        <f t="shared" si="82"/>
        <v>332.39549999999997</v>
      </c>
      <c r="AX74" s="12">
        <f t="shared" si="83"/>
        <v>100</v>
      </c>
      <c r="AY74" s="12">
        <f t="shared" si="84"/>
        <v>147.06</v>
      </c>
      <c r="AZ74" s="12">
        <f t="shared" si="85"/>
        <v>0</v>
      </c>
      <c r="BA74" s="12">
        <f>$C$9*BA$14</f>
        <v>0</v>
      </c>
      <c r="BB74" s="12">
        <f t="shared" si="86"/>
        <v>869.27849999999989</v>
      </c>
      <c r="BC74" s="17">
        <f t="shared" si="87"/>
        <v>1.2418264285714284</v>
      </c>
    </row>
    <row r="75" spans="1:55" hidden="1" x14ac:dyDescent="0.25">
      <c r="A75" s="12">
        <f>A74+$D$22</f>
        <v>710.5</v>
      </c>
      <c r="B75" s="12">
        <f t="shared" si="44"/>
        <v>0</v>
      </c>
      <c r="C75" s="12">
        <f t="shared" si="45"/>
        <v>0</v>
      </c>
      <c r="D75" s="12">
        <f t="shared" si="46"/>
        <v>600</v>
      </c>
      <c r="E75" s="12">
        <f t="shared" si="47"/>
        <v>561.41999999999996</v>
      </c>
      <c r="F75" s="12">
        <f t="shared" si="48"/>
        <v>0</v>
      </c>
      <c r="G75" s="12">
        <f t="shared" si="49"/>
        <v>0</v>
      </c>
      <c r="H75" s="12">
        <f t="shared" si="50"/>
        <v>0</v>
      </c>
      <c r="I75" s="12">
        <f t="shared" si="51"/>
        <v>0</v>
      </c>
      <c r="J75" s="12">
        <f t="shared" si="52"/>
        <v>166.26935</v>
      </c>
      <c r="K75" s="12">
        <f>$C$9*K$14</f>
        <v>74.571875000000006</v>
      </c>
      <c r="L75" s="12">
        <f t="shared" si="53"/>
        <v>802.26122499999997</v>
      </c>
      <c r="M75" s="17">
        <f t="shared" si="54"/>
        <v>1.1291502111189302</v>
      </c>
      <c r="O75" s="12">
        <f>O74+$D$22</f>
        <v>710.5</v>
      </c>
      <c r="P75" s="12">
        <f t="shared" si="55"/>
        <v>500</v>
      </c>
      <c r="Q75" s="12">
        <f t="shared" si="56"/>
        <v>504.27899999999994</v>
      </c>
      <c r="R75" s="12">
        <f t="shared" si="57"/>
        <v>210.5</v>
      </c>
      <c r="S75" s="12">
        <f t="shared" si="58"/>
        <v>240.95387699999995</v>
      </c>
      <c r="T75" s="12">
        <f t="shared" si="59"/>
        <v>0</v>
      </c>
      <c r="U75" s="12">
        <f t="shared" si="60"/>
        <v>0</v>
      </c>
      <c r="V75" s="12">
        <f t="shared" si="61"/>
        <v>0</v>
      </c>
      <c r="W75" s="12">
        <f t="shared" si="62"/>
        <v>0</v>
      </c>
      <c r="X75" s="12">
        <f t="shared" si="63"/>
        <v>0</v>
      </c>
      <c r="Y75" s="12">
        <f>$C$9*Y$14</f>
        <v>0</v>
      </c>
      <c r="Z75" s="12">
        <f t="shared" si="64"/>
        <v>745.23287699999992</v>
      </c>
      <c r="AA75" s="17">
        <f t="shared" si="65"/>
        <v>1.0488851189303305</v>
      </c>
      <c r="AC75" s="12">
        <f>AC74+$D$22</f>
        <v>710.5</v>
      </c>
      <c r="AD75" s="12">
        <f t="shared" si="66"/>
        <v>0</v>
      </c>
      <c r="AE75" s="12">
        <f t="shared" si="67"/>
        <v>0</v>
      </c>
      <c r="AF75" s="12">
        <f t="shared" si="68"/>
        <v>600</v>
      </c>
      <c r="AG75" s="12">
        <f t="shared" si="69"/>
        <v>855</v>
      </c>
      <c r="AH75" s="12">
        <f t="shared" si="70"/>
        <v>0</v>
      </c>
      <c r="AI75" s="12">
        <f t="shared" si="71"/>
        <v>0</v>
      </c>
      <c r="AJ75" s="12">
        <f t="shared" si="72"/>
        <v>0</v>
      </c>
      <c r="AK75" s="12">
        <f t="shared" si="73"/>
        <v>0</v>
      </c>
      <c r="AL75" s="12">
        <f t="shared" si="74"/>
        <v>191.47439999999997</v>
      </c>
      <c r="AM75" s="12">
        <f>$C$9*AM$14</f>
        <v>0</v>
      </c>
      <c r="AN75" s="12">
        <f t="shared" si="75"/>
        <v>1046.4744000000001</v>
      </c>
      <c r="AO75" s="17">
        <f t="shared" si="76"/>
        <v>1.4728703729767769</v>
      </c>
      <c r="AQ75" s="12">
        <f>AQ74+$D$22</f>
        <v>710.5</v>
      </c>
      <c r="AR75" s="12">
        <f t="shared" si="77"/>
        <v>0</v>
      </c>
      <c r="AS75" s="12">
        <f t="shared" si="78"/>
        <v>0</v>
      </c>
      <c r="AT75" s="12">
        <f t="shared" si="79"/>
        <v>350</v>
      </c>
      <c r="AU75" s="12">
        <f t="shared" si="80"/>
        <v>389.82299999999987</v>
      </c>
      <c r="AV75" s="12">
        <f t="shared" si="81"/>
        <v>250</v>
      </c>
      <c r="AW75" s="12">
        <f t="shared" si="82"/>
        <v>332.39549999999997</v>
      </c>
      <c r="AX75" s="12">
        <f t="shared" si="83"/>
        <v>110.5</v>
      </c>
      <c r="AY75" s="12">
        <f t="shared" si="84"/>
        <v>162.50130000000001</v>
      </c>
      <c r="AZ75" s="12">
        <f t="shared" si="85"/>
        <v>0</v>
      </c>
      <c r="BA75" s="12">
        <f>$C$9*BA$14</f>
        <v>0</v>
      </c>
      <c r="BB75" s="12">
        <f t="shared" si="86"/>
        <v>884.71979999999985</v>
      </c>
      <c r="BC75" s="17">
        <f t="shared" si="87"/>
        <v>1.2452073187895847</v>
      </c>
    </row>
    <row r="76" spans="1:55" hidden="1" x14ac:dyDescent="0.25">
      <c r="A76" s="12">
        <f>A75+$D$22</f>
        <v>721</v>
      </c>
      <c r="B76" s="12">
        <f t="shared" si="44"/>
        <v>0</v>
      </c>
      <c r="C76" s="12">
        <f t="shared" si="45"/>
        <v>0</v>
      </c>
      <c r="D76" s="12">
        <f t="shared" si="46"/>
        <v>600</v>
      </c>
      <c r="E76" s="12">
        <f t="shared" si="47"/>
        <v>561.41999999999996</v>
      </c>
      <c r="F76" s="12">
        <f t="shared" si="48"/>
        <v>0</v>
      </c>
      <c r="G76" s="12">
        <f t="shared" si="49"/>
        <v>0</v>
      </c>
      <c r="H76" s="12">
        <f t="shared" si="50"/>
        <v>0</v>
      </c>
      <c r="I76" s="12">
        <f t="shared" si="51"/>
        <v>0</v>
      </c>
      <c r="J76" s="12">
        <f t="shared" si="52"/>
        <v>182.06869999999998</v>
      </c>
      <c r="K76" s="12">
        <f>$C$9*K$14</f>
        <v>74.571875000000006</v>
      </c>
      <c r="L76" s="12">
        <f t="shared" si="53"/>
        <v>818.06057499999986</v>
      </c>
      <c r="M76" s="17">
        <f t="shared" si="54"/>
        <v>1.1346193828016642</v>
      </c>
      <c r="O76" s="12">
        <f>O75+$D$22</f>
        <v>721</v>
      </c>
      <c r="P76" s="12">
        <f t="shared" si="55"/>
        <v>500</v>
      </c>
      <c r="Q76" s="12">
        <f t="shared" si="56"/>
        <v>504.27899999999994</v>
      </c>
      <c r="R76" s="12">
        <f t="shared" si="57"/>
        <v>221</v>
      </c>
      <c r="S76" s="12">
        <f t="shared" si="58"/>
        <v>252.97295399999996</v>
      </c>
      <c r="T76" s="12">
        <f t="shared" si="59"/>
        <v>0</v>
      </c>
      <c r="U76" s="12">
        <f t="shared" si="60"/>
        <v>0</v>
      </c>
      <c r="V76" s="12">
        <f t="shared" si="61"/>
        <v>0</v>
      </c>
      <c r="W76" s="12">
        <f t="shared" si="62"/>
        <v>0</v>
      </c>
      <c r="X76" s="12">
        <f t="shared" si="63"/>
        <v>0</v>
      </c>
      <c r="Y76" s="12">
        <f>$C$9*Y$14</f>
        <v>0</v>
      </c>
      <c r="Z76" s="12">
        <f t="shared" si="64"/>
        <v>757.25195399999984</v>
      </c>
      <c r="AA76" s="17">
        <f t="shared" si="65"/>
        <v>1.0502801026352286</v>
      </c>
      <c r="AC76" s="12">
        <f>AC75+$D$22</f>
        <v>721</v>
      </c>
      <c r="AD76" s="12">
        <f t="shared" si="66"/>
        <v>0</v>
      </c>
      <c r="AE76" s="12">
        <f t="shared" si="67"/>
        <v>0</v>
      </c>
      <c r="AF76" s="12">
        <f t="shared" si="68"/>
        <v>600</v>
      </c>
      <c r="AG76" s="12">
        <f t="shared" si="69"/>
        <v>855</v>
      </c>
      <c r="AH76" s="12">
        <f t="shared" si="70"/>
        <v>0</v>
      </c>
      <c r="AI76" s="12">
        <f t="shared" si="71"/>
        <v>0</v>
      </c>
      <c r="AJ76" s="12">
        <f t="shared" si="72"/>
        <v>0</v>
      </c>
      <c r="AK76" s="12">
        <f t="shared" si="73"/>
        <v>0</v>
      </c>
      <c r="AL76" s="12">
        <f t="shared" si="74"/>
        <v>209.6688</v>
      </c>
      <c r="AM76" s="12">
        <f>$C$9*AM$14</f>
        <v>0</v>
      </c>
      <c r="AN76" s="12">
        <f t="shared" si="75"/>
        <v>1064.6687999999999</v>
      </c>
      <c r="AO76" s="17">
        <f t="shared" si="76"/>
        <v>1.4766557558945907</v>
      </c>
      <c r="AQ76" s="12">
        <f>AQ75+$D$22</f>
        <v>721</v>
      </c>
      <c r="AR76" s="12">
        <f t="shared" si="77"/>
        <v>0</v>
      </c>
      <c r="AS76" s="12">
        <f t="shared" si="78"/>
        <v>0</v>
      </c>
      <c r="AT76" s="12">
        <f t="shared" si="79"/>
        <v>350</v>
      </c>
      <c r="AU76" s="12">
        <f t="shared" si="80"/>
        <v>389.82299999999987</v>
      </c>
      <c r="AV76" s="12">
        <f t="shared" si="81"/>
        <v>250</v>
      </c>
      <c r="AW76" s="12">
        <f t="shared" si="82"/>
        <v>332.39549999999997</v>
      </c>
      <c r="AX76" s="12">
        <f t="shared" si="83"/>
        <v>121</v>
      </c>
      <c r="AY76" s="12">
        <f t="shared" si="84"/>
        <v>177.94260000000003</v>
      </c>
      <c r="AZ76" s="12">
        <f t="shared" si="85"/>
        <v>0</v>
      </c>
      <c r="BA76" s="12">
        <f>$C$9*BA$14</f>
        <v>0</v>
      </c>
      <c r="BB76" s="12">
        <f t="shared" si="86"/>
        <v>900.16109999999981</v>
      </c>
      <c r="BC76" s="17">
        <f t="shared" si="87"/>
        <v>1.2484897364771148</v>
      </c>
    </row>
    <row r="77" spans="1:55" hidden="1" x14ac:dyDescent="0.25">
      <c r="A77" s="12">
        <f>A76+$D$22</f>
        <v>731.5</v>
      </c>
      <c r="B77" s="12">
        <f t="shared" si="44"/>
        <v>0</v>
      </c>
      <c r="C77" s="12">
        <f t="shared" si="45"/>
        <v>0</v>
      </c>
      <c r="D77" s="12">
        <f t="shared" si="46"/>
        <v>600</v>
      </c>
      <c r="E77" s="12">
        <f t="shared" si="47"/>
        <v>561.41999999999996</v>
      </c>
      <c r="F77" s="12">
        <f t="shared" si="48"/>
        <v>0</v>
      </c>
      <c r="G77" s="12">
        <f t="shared" si="49"/>
        <v>0</v>
      </c>
      <c r="H77" s="12">
        <f t="shared" si="50"/>
        <v>0</v>
      </c>
      <c r="I77" s="12">
        <f t="shared" si="51"/>
        <v>0</v>
      </c>
      <c r="J77" s="12">
        <f t="shared" si="52"/>
        <v>197.86805000000001</v>
      </c>
      <c r="K77" s="12">
        <f>$C$9*K$14</f>
        <v>74.571875000000006</v>
      </c>
      <c r="L77" s="12">
        <f t="shared" si="53"/>
        <v>833.85992499999998</v>
      </c>
      <c r="M77" s="17">
        <f t="shared" si="54"/>
        <v>1.1399315447710183</v>
      </c>
      <c r="O77" s="12">
        <f>O76+$D$22</f>
        <v>731.5</v>
      </c>
      <c r="P77" s="12">
        <f t="shared" si="55"/>
        <v>500</v>
      </c>
      <c r="Q77" s="12">
        <f t="shared" si="56"/>
        <v>504.27899999999994</v>
      </c>
      <c r="R77" s="12">
        <f t="shared" si="57"/>
        <v>231.5</v>
      </c>
      <c r="S77" s="12">
        <f t="shared" si="58"/>
        <v>264.99203099999994</v>
      </c>
      <c r="T77" s="12">
        <f t="shared" si="59"/>
        <v>0</v>
      </c>
      <c r="U77" s="12">
        <f t="shared" si="60"/>
        <v>0</v>
      </c>
      <c r="V77" s="12">
        <f t="shared" si="61"/>
        <v>0</v>
      </c>
      <c r="W77" s="12">
        <f t="shared" si="62"/>
        <v>0</v>
      </c>
      <c r="X77" s="12">
        <f t="shared" si="63"/>
        <v>0</v>
      </c>
      <c r="Y77" s="12">
        <f>$C$9*Y$14</f>
        <v>0</v>
      </c>
      <c r="Z77" s="12">
        <f t="shared" si="64"/>
        <v>769.27103099999988</v>
      </c>
      <c r="AA77" s="17">
        <f t="shared" si="65"/>
        <v>1.0516350389610387</v>
      </c>
      <c r="AC77" s="12">
        <f>AC76+$D$22</f>
        <v>731.5</v>
      </c>
      <c r="AD77" s="12">
        <f t="shared" si="66"/>
        <v>0</v>
      </c>
      <c r="AE77" s="12">
        <f t="shared" si="67"/>
        <v>0</v>
      </c>
      <c r="AF77" s="12">
        <f t="shared" si="68"/>
        <v>600</v>
      </c>
      <c r="AG77" s="12">
        <f t="shared" si="69"/>
        <v>855</v>
      </c>
      <c r="AH77" s="12">
        <f t="shared" si="70"/>
        <v>0</v>
      </c>
      <c r="AI77" s="12">
        <f t="shared" si="71"/>
        <v>0</v>
      </c>
      <c r="AJ77" s="12">
        <f t="shared" si="72"/>
        <v>0</v>
      </c>
      <c r="AK77" s="12">
        <f t="shared" si="73"/>
        <v>0</v>
      </c>
      <c r="AL77" s="12">
        <f t="shared" si="74"/>
        <v>227.86320000000001</v>
      </c>
      <c r="AM77" s="12">
        <f>$C$9*AM$14</f>
        <v>0</v>
      </c>
      <c r="AN77" s="12">
        <f t="shared" si="75"/>
        <v>1082.8632</v>
      </c>
      <c r="AO77" s="17">
        <f t="shared" si="76"/>
        <v>1.4803324675324676</v>
      </c>
      <c r="AQ77" s="12">
        <f>AQ76+$D$22</f>
        <v>731.5</v>
      </c>
      <c r="AR77" s="12">
        <f t="shared" si="77"/>
        <v>0</v>
      </c>
      <c r="AS77" s="12">
        <f t="shared" si="78"/>
        <v>0</v>
      </c>
      <c r="AT77" s="12">
        <f t="shared" si="79"/>
        <v>350</v>
      </c>
      <c r="AU77" s="12">
        <f t="shared" si="80"/>
        <v>389.82299999999987</v>
      </c>
      <c r="AV77" s="12">
        <f t="shared" si="81"/>
        <v>250</v>
      </c>
      <c r="AW77" s="12">
        <f t="shared" si="82"/>
        <v>332.39549999999997</v>
      </c>
      <c r="AX77" s="12">
        <f t="shared" si="83"/>
        <v>131.5</v>
      </c>
      <c r="AY77" s="12">
        <f t="shared" si="84"/>
        <v>193.38389999999998</v>
      </c>
      <c r="AZ77" s="12">
        <f t="shared" si="85"/>
        <v>0</v>
      </c>
      <c r="BA77" s="12">
        <f>$C$9*BA$14</f>
        <v>0</v>
      </c>
      <c r="BB77" s="12">
        <f t="shared" si="86"/>
        <v>915.60239999999976</v>
      </c>
      <c r="BC77" s="17">
        <f t="shared" si="87"/>
        <v>1.2516779220779217</v>
      </c>
    </row>
    <row r="78" spans="1:55" hidden="1" x14ac:dyDescent="0.25">
      <c r="A78" s="12">
        <f>A77+$D$22</f>
        <v>742</v>
      </c>
      <c r="B78" s="12">
        <f t="shared" si="44"/>
        <v>0</v>
      </c>
      <c r="C78" s="12">
        <f t="shared" si="45"/>
        <v>0</v>
      </c>
      <c r="D78" s="12">
        <f t="shared" si="46"/>
        <v>600</v>
      </c>
      <c r="E78" s="12">
        <f t="shared" si="47"/>
        <v>561.41999999999996</v>
      </c>
      <c r="F78" s="12">
        <f t="shared" si="48"/>
        <v>0</v>
      </c>
      <c r="G78" s="12">
        <f t="shared" si="49"/>
        <v>0</v>
      </c>
      <c r="H78" s="12">
        <f t="shared" si="50"/>
        <v>0</v>
      </c>
      <c r="I78" s="12">
        <f t="shared" si="51"/>
        <v>0</v>
      </c>
      <c r="J78" s="12">
        <f t="shared" si="52"/>
        <v>213.66740000000001</v>
      </c>
      <c r="K78" s="12">
        <f>$C$9*K$14</f>
        <v>74.571875000000006</v>
      </c>
      <c r="L78" s="12">
        <f t="shared" si="53"/>
        <v>849.65927499999998</v>
      </c>
      <c r="M78" s="17">
        <f t="shared" si="54"/>
        <v>1.1450933625336928</v>
      </c>
      <c r="O78" s="12">
        <f>O77+$D$22</f>
        <v>742</v>
      </c>
      <c r="P78" s="12">
        <f t="shared" si="55"/>
        <v>500</v>
      </c>
      <c r="Q78" s="12">
        <f t="shared" si="56"/>
        <v>504.27899999999994</v>
      </c>
      <c r="R78" s="12">
        <f t="shared" si="57"/>
        <v>242</v>
      </c>
      <c r="S78" s="12">
        <f t="shared" si="58"/>
        <v>277.01110799999992</v>
      </c>
      <c r="T78" s="12">
        <f t="shared" si="59"/>
        <v>0</v>
      </c>
      <c r="U78" s="12">
        <f t="shared" si="60"/>
        <v>0</v>
      </c>
      <c r="V78" s="12">
        <f t="shared" si="61"/>
        <v>0</v>
      </c>
      <c r="W78" s="12">
        <f t="shared" si="62"/>
        <v>0</v>
      </c>
      <c r="X78" s="12">
        <f t="shared" si="63"/>
        <v>0</v>
      </c>
      <c r="Y78" s="12">
        <f>$C$9*Y$14</f>
        <v>0</v>
      </c>
      <c r="Z78" s="12">
        <f t="shared" si="64"/>
        <v>781.29010799999992</v>
      </c>
      <c r="AA78" s="17">
        <f t="shared" si="65"/>
        <v>1.052951628032345</v>
      </c>
      <c r="AC78" s="12">
        <f>AC77+$D$22</f>
        <v>742</v>
      </c>
      <c r="AD78" s="12">
        <f t="shared" si="66"/>
        <v>0</v>
      </c>
      <c r="AE78" s="12">
        <f t="shared" si="67"/>
        <v>0</v>
      </c>
      <c r="AF78" s="12">
        <f t="shared" si="68"/>
        <v>600</v>
      </c>
      <c r="AG78" s="12">
        <f t="shared" si="69"/>
        <v>855</v>
      </c>
      <c r="AH78" s="12">
        <f t="shared" si="70"/>
        <v>0</v>
      </c>
      <c r="AI78" s="12">
        <f t="shared" si="71"/>
        <v>0</v>
      </c>
      <c r="AJ78" s="12">
        <f t="shared" si="72"/>
        <v>0</v>
      </c>
      <c r="AK78" s="12">
        <f t="shared" si="73"/>
        <v>0</v>
      </c>
      <c r="AL78" s="12">
        <f t="shared" si="74"/>
        <v>246.05759999999998</v>
      </c>
      <c r="AM78" s="12">
        <f>$C$9*AM$14</f>
        <v>0</v>
      </c>
      <c r="AN78" s="12">
        <f t="shared" si="75"/>
        <v>1101.0576000000001</v>
      </c>
      <c r="AO78" s="17">
        <f t="shared" si="76"/>
        <v>1.4839051212938006</v>
      </c>
      <c r="AQ78" s="12">
        <f>AQ77+$D$22</f>
        <v>742</v>
      </c>
      <c r="AR78" s="12">
        <f t="shared" si="77"/>
        <v>0</v>
      </c>
      <c r="AS78" s="12">
        <f t="shared" si="78"/>
        <v>0</v>
      </c>
      <c r="AT78" s="12">
        <f t="shared" si="79"/>
        <v>350</v>
      </c>
      <c r="AU78" s="12">
        <f t="shared" si="80"/>
        <v>389.82299999999987</v>
      </c>
      <c r="AV78" s="12">
        <f t="shared" si="81"/>
        <v>250</v>
      </c>
      <c r="AW78" s="12">
        <f t="shared" si="82"/>
        <v>332.39549999999997</v>
      </c>
      <c r="AX78" s="12">
        <f t="shared" si="83"/>
        <v>142</v>
      </c>
      <c r="AY78" s="12">
        <f t="shared" si="84"/>
        <v>208.8252</v>
      </c>
      <c r="AZ78" s="12">
        <f t="shared" si="85"/>
        <v>0</v>
      </c>
      <c r="BA78" s="12">
        <f>$C$9*BA$14</f>
        <v>0</v>
      </c>
      <c r="BB78" s="12">
        <f t="shared" si="86"/>
        <v>931.04369999999983</v>
      </c>
      <c r="BC78" s="17">
        <f t="shared" si="87"/>
        <v>1.2547758760107814</v>
      </c>
    </row>
    <row r="79" spans="1:55" hidden="1" x14ac:dyDescent="0.25">
      <c r="A79" s="12">
        <f>A78+$D$22</f>
        <v>752.5</v>
      </c>
      <c r="B79" s="12">
        <f t="shared" si="44"/>
        <v>0</v>
      </c>
      <c r="C79" s="12">
        <f t="shared" si="45"/>
        <v>0</v>
      </c>
      <c r="D79" s="12">
        <f t="shared" si="46"/>
        <v>600</v>
      </c>
      <c r="E79" s="12">
        <f t="shared" si="47"/>
        <v>561.41999999999996</v>
      </c>
      <c r="F79" s="12">
        <f t="shared" si="48"/>
        <v>0</v>
      </c>
      <c r="G79" s="12">
        <f t="shared" si="49"/>
        <v>0</v>
      </c>
      <c r="H79" s="12">
        <f t="shared" si="50"/>
        <v>0</v>
      </c>
      <c r="I79" s="12">
        <f t="shared" si="51"/>
        <v>0</v>
      </c>
      <c r="J79" s="12">
        <f t="shared" si="52"/>
        <v>229.46674999999999</v>
      </c>
      <c r="K79" s="12">
        <f>$C$9*K$14</f>
        <v>74.571875000000006</v>
      </c>
      <c r="L79" s="12">
        <f t="shared" si="53"/>
        <v>865.45862499999987</v>
      </c>
      <c r="M79" s="17">
        <f t="shared" si="54"/>
        <v>1.1501111295681061</v>
      </c>
      <c r="O79" s="12">
        <f>O78+$D$22</f>
        <v>752.5</v>
      </c>
      <c r="P79" s="12">
        <f t="shared" si="55"/>
        <v>500</v>
      </c>
      <c r="Q79" s="12">
        <f t="shared" si="56"/>
        <v>504.27899999999994</v>
      </c>
      <c r="R79" s="12">
        <f t="shared" si="57"/>
        <v>252.5</v>
      </c>
      <c r="S79" s="12">
        <f t="shared" si="58"/>
        <v>289.03018499999996</v>
      </c>
      <c r="T79" s="12">
        <f t="shared" si="59"/>
        <v>0</v>
      </c>
      <c r="U79" s="12">
        <f t="shared" si="60"/>
        <v>0</v>
      </c>
      <c r="V79" s="12">
        <f t="shared" si="61"/>
        <v>0</v>
      </c>
      <c r="W79" s="12">
        <f t="shared" si="62"/>
        <v>0</v>
      </c>
      <c r="X79" s="12">
        <f t="shared" si="63"/>
        <v>0</v>
      </c>
      <c r="Y79" s="12">
        <f>$C$9*Y$14</f>
        <v>0</v>
      </c>
      <c r="Z79" s="12">
        <f t="shared" si="64"/>
        <v>793.30918499999984</v>
      </c>
      <c r="AA79" s="17">
        <f t="shared" si="65"/>
        <v>1.0542314750830564</v>
      </c>
      <c r="AC79" s="12">
        <f>AC78+$D$22</f>
        <v>752.5</v>
      </c>
      <c r="AD79" s="12">
        <f t="shared" si="66"/>
        <v>0</v>
      </c>
      <c r="AE79" s="12">
        <f t="shared" si="67"/>
        <v>0</v>
      </c>
      <c r="AF79" s="12">
        <f t="shared" si="68"/>
        <v>600</v>
      </c>
      <c r="AG79" s="12">
        <f t="shared" si="69"/>
        <v>855</v>
      </c>
      <c r="AH79" s="12">
        <f t="shared" si="70"/>
        <v>0</v>
      </c>
      <c r="AI79" s="12">
        <f t="shared" si="71"/>
        <v>0</v>
      </c>
      <c r="AJ79" s="12">
        <f t="shared" si="72"/>
        <v>0</v>
      </c>
      <c r="AK79" s="12">
        <f t="shared" si="73"/>
        <v>0</v>
      </c>
      <c r="AL79" s="12">
        <f t="shared" si="74"/>
        <v>264.25200000000001</v>
      </c>
      <c r="AM79" s="12">
        <f>$C$9*AM$14</f>
        <v>0</v>
      </c>
      <c r="AN79" s="12">
        <f t="shared" si="75"/>
        <v>1119.252</v>
      </c>
      <c r="AO79" s="17">
        <f t="shared" si="76"/>
        <v>1.4873780730897008</v>
      </c>
      <c r="AQ79" s="12">
        <f>AQ78+$D$22</f>
        <v>752.5</v>
      </c>
      <c r="AR79" s="12">
        <f t="shared" si="77"/>
        <v>0</v>
      </c>
      <c r="AS79" s="12">
        <f t="shared" si="78"/>
        <v>0</v>
      </c>
      <c r="AT79" s="12">
        <f t="shared" si="79"/>
        <v>350</v>
      </c>
      <c r="AU79" s="12">
        <f t="shared" si="80"/>
        <v>389.82299999999987</v>
      </c>
      <c r="AV79" s="12">
        <f t="shared" si="81"/>
        <v>250</v>
      </c>
      <c r="AW79" s="12">
        <f t="shared" si="82"/>
        <v>332.39549999999997</v>
      </c>
      <c r="AX79" s="12">
        <f t="shared" si="83"/>
        <v>152.5</v>
      </c>
      <c r="AY79" s="12">
        <f t="shared" si="84"/>
        <v>224.26650000000001</v>
      </c>
      <c r="AZ79" s="12">
        <f t="shared" si="85"/>
        <v>0</v>
      </c>
      <c r="BA79" s="12">
        <f>$C$9*BA$14</f>
        <v>0</v>
      </c>
      <c r="BB79" s="12">
        <f t="shared" si="86"/>
        <v>946.4849999999999</v>
      </c>
      <c r="BC79" s="17">
        <f t="shared" si="87"/>
        <v>1.2577873754152822</v>
      </c>
    </row>
    <row r="80" spans="1:55" hidden="1" x14ac:dyDescent="0.25">
      <c r="A80" s="12">
        <f>A79+$D$22</f>
        <v>763</v>
      </c>
      <c r="B80" s="12">
        <f t="shared" si="44"/>
        <v>0</v>
      </c>
      <c r="C80" s="12">
        <f t="shared" si="45"/>
        <v>0</v>
      </c>
      <c r="D80" s="12">
        <f t="shared" si="46"/>
        <v>600</v>
      </c>
      <c r="E80" s="12">
        <f t="shared" si="47"/>
        <v>561.41999999999996</v>
      </c>
      <c r="F80" s="12">
        <f t="shared" si="48"/>
        <v>0</v>
      </c>
      <c r="G80" s="12">
        <f t="shared" si="49"/>
        <v>0</v>
      </c>
      <c r="H80" s="12">
        <f t="shared" si="50"/>
        <v>0</v>
      </c>
      <c r="I80" s="12">
        <f t="shared" si="51"/>
        <v>0</v>
      </c>
      <c r="J80" s="12">
        <f t="shared" si="52"/>
        <v>245.26609999999999</v>
      </c>
      <c r="K80" s="12">
        <f>$C$9*K$14</f>
        <v>74.571875000000006</v>
      </c>
      <c r="L80" s="12">
        <f t="shared" si="53"/>
        <v>881.25797499999987</v>
      </c>
      <c r="M80" s="17">
        <f t="shared" si="54"/>
        <v>1.1549907929226735</v>
      </c>
      <c r="O80" s="12">
        <f>O79+$D$22</f>
        <v>763</v>
      </c>
      <c r="P80" s="12">
        <f t="shared" si="55"/>
        <v>500</v>
      </c>
      <c r="Q80" s="12">
        <f t="shared" si="56"/>
        <v>504.27899999999994</v>
      </c>
      <c r="R80" s="12">
        <f t="shared" si="57"/>
        <v>263</v>
      </c>
      <c r="S80" s="12">
        <f t="shared" si="58"/>
        <v>301.04926199999994</v>
      </c>
      <c r="T80" s="12">
        <f t="shared" si="59"/>
        <v>0</v>
      </c>
      <c r="U80" s="12">
        <f t="shared" si="60"/>
        <v>0</v>
      </c>
      <c r="V80" s="12">
        <f t="shared" si="61"/>
        <v>0</v>
      </c>
      <c r="W80" s="12">
        <f t="shared" si="62"/>
        <v>0</v>
      </c>
      <c r="X80" s="12">
        <f t="shared" si="63"/>
        <v>0</v>
      </c>
      <c r="Y80" s="12">
        <f>$C$9*Y$14</f>
        <v>0</v>
      </c>
      <c r="Z80" s="12">
        <f t="shared" si="64"/>
        <v>805.32826199999988</v>
      </c>
      <c r="AA80" s="17">
        <f t="shared" si="65"/>
        <v>1.055476096985583</v>
      </c>
      <c r="AC80" s="12">
        <f>AC79+$D$22</f>
        <v>763</v>
      </c>
      <c r="AD80" s="12">
        <f t="shared" si="66"/>
        <v>0</v>
      </c>
      <c r="AE80" s="12">
        <f t="shared" si="67"/>
        <v>0</v>
      </c>
      <c r="AF80" s="12">
        <f t="shared" si="68"/>
        <v>600</v>
      </c>
      <c r="AG80" s="12">
        <f t="shared" si="69"/>
        <v>855</v>
      </c>
      <c r="AH80" s="12">
        <f t="shared" si="70"/>
        <v>0</v>
      </c>
      <c r="AI80" s="12">
        <f t="shared" si="71"/>
        <v>0</v>
      </c>
      <c r="AJ80" s="12">
        <f t="shared" si="72"/>
        <v>0</v>
      </c>
      <c r="AK80" s="12">
        <f t="shared" si="73"/>
        <v>0</v>
      </c>
      <c r="AL80" s="12">
        <f t="shared" si="74"/>
        <v>282.44639999999998</v>
      </c>
      <c r="AM80" s="12">
        <f>$C$9*AM$14</f>
        <v>0</v>
      </c>
      <c r="AN80" s="12">
        <f t="shared" si="75"/>
        <v>1137.4464</v>
      </c>
      <c r="AO80" s="17">
        <f t="shared" si="76"/>
        <v>1.4907554390563564</v>
      </c>
      <c r="AQ80" s="12">
        <f>AQ79+$D$22</f>
        <v>763</v>
      </c>
      <c r="AR80" s="12">
        <f t="shared" si="77"/>
        <v>0</v>
      </c>
      <c r="AS80" s="12">
        <f t="shared" si="78"/>
        <v>0</v>
      </c>
      <c r="AT80" s="12">
        <f t="shared" si="79"/>
        <v>350</v>
      </c>
      <c r="AU80" s="12">
        <f t="shared" si="80"/>
        <v>389.82299999999987</v>
      </c>
      <c r="AV80" s="12">
        <f t="shared" si="81"/>
        <v>250</v>
      </c>
      <c r="AW80" s="12">
        <f t="shared" si="82"/>
        <v>332.39549999999997</v>
      </c>
      <c r="AX80" s="12">
        <f t="shared" si="83"/>
        <v>163</v>
      </c>
      <c r="AY80" s="12">
        <f t="shared" si="84"/>
        <v>239.70779999999999</v>
      </c>
      <c r="AZ80" s="12">
        <f t="shared" si="85"/>
        <v>0</v>
      </c>
      <c r="BA80" s="12">
        <f>$C$9*BA$14</f>
        <v>0</v>
      </c>
      <c r="BB80" s="12">
        <f t="shared" si="86"/>
        <v>961.92629999999986</v>
      </c>
      <c r="BC80" s="17">
        <f t="shared" si="87"/>
        <v>1.2607159895150719</v>
      </c>
    </row>
    <row r="81" spans="1:55" hidden="1" x14ac:dyDescent="0.25">
      <c r="A81" s="12">
        <f>A80+$D$22</f>
        <v>773.5</v>
      </c>
      <c r="B81" s="12">
        <f t="shared" si="44"/>
        <v>0</v>
      </c>
      <c r="C81" s="12">
        <f t="shared" si="45"/>
        <v>0</v>
      </c>
      <c r="D81" s="12">
        <f t="shared" si="46"/>
        <v>600</v>
      </c>
      <c r="E81" s="12">
        <f t="shared" si="47"/>
        <v>561.41999999999996</v>
      </c>
      <c r="F81" s="12">
        <f t="shared" si="48"/>
        <v>0</v>
      </c>
      <c r="G81" s="12">
        <f t="shared" si="49"/>
        <v>0</v>
      </c>
      <c r="H81" s="12">
        <f t="shared" si="50"/>
        <v>0</v>
      </c>
      <c r="I81" s="12">
        <f t="shared" si="51"/>
        <v>0</v>
      </c>
      <c r="J81" s="12">
        <f t="shared" si="52"/>
        <v>261.06545</v>
      </c>
      <c r="K81" s="12">
        <f>$C$9*K$14</f>
        <v>74.571875000000006</v>
      </c>
      <c r="L81" s="12">
        <f t="shared" si="53"/>
        <v>897.05732499999988</v>
      </c>
      <c r="M81" s="17">
        <f t="shared" si="54"/>
        <v>1.1597379767291531</v>
      </c>
      <c r="O81" s="12">
        <f>O80+$D$22</f>
        <v>773.5</v>
      </c>
      <c r="P81" s="12">
        <f t="shared" si="55"/>
        <v>500</v>
      </c>
      <c r="Q81" s="12">
        <f t="shared" si="56"/>
        <v>504.27899999999994</v>
      </c>
      <c r="R81" s="12">
        <f t="shared" si="57"/>
        <v>273.5</v>
      </c>
      <c r="S81" s="12">
        <f t="shared" si="58"/>
        <v>313.06833899999992</v>
      </c>
      <c r="T81" s="12">
        <f t="shared" si="59"/>
        <v>0</v>
      </c>
      <c r="U81" s="12">
        <f t="shared" si="60"/>
        <v>0</v>
      </c>
      <c r="V81" s="12">
        <f t="shared" si="61"/>
        <v>0</v>
      </c>
      <c r="W81" s="12">
        <f t="shared" si="62"/>
        <v>0</v>
      </c>
      <c r="X81" s="12">
        <f t="shared" si="63"/>
        <v>0</v>
      </c>
      <c r="Y81" s="12">
        <f>$C$9*Y$14</f>
        <v>0</v>
      </c>
      <c r="Z81" s="12">
        <f t="shared" si="64"/>
        <v>817.34733899999992</v>
      </c>
      <c r="AA81" s="17">
        <f t="shared" si="65"/>
        <v>1.0566869282482223</v>
      </c>
      <c r="AC81" s="12">
        <f>AC80+$D$22</f>
        <v>773.5</v>
      </c>
      <c r="AD81" s="12">
        <f t="shared" si="66"/>
        <v>0</v>
      </c>
      <c r="AE81" s="12">
        <f t="shared" si="67"/>
        <v>0</v>
      </c>
      <c r="AF81" s="12">
        <f t="shared" si="68"/>
        <v>600</v>
      </c>
      <c r="AG81" s="12">
        <f t="shared" si="69"/>
        <v>855</v>
      </c>
      <c r="AH81" s="12">
        <f t="shared" si="70"/>
        <v>0</v>
      </c>
      <c r="AI81" s="12">
        <f t="shared" si="71"/>
        <v>0</v>
      </c>
      <c r="AJ81" s="12">
        <f t="shared" si="72"/>
        <v>0</v>
      </c>
      <c r="AK81" s="12">
        <f t="shared" si="73"/>
        <v>0</v>
      </c>
      <c r="AL81" s="12">
        <f t="shared" si="74"/>
        <v>300.64080000000001</v>
      </c>
      <c r="AM81" s="12">
        <f>$C$9*AM$14</f>
        <v>0</v>
      </c>
      <c r="AN81" s="12">
        <f t="shared" si="75"/>
        <v>1155.6408000000001</v>
      </c>
      <c r="AO81" s="17">
        <f t="shared" si="76"/>
        <v>1.4940411118293473</v>
      </c>
      <c r="AQ81" s="12">
        <f>AQ80+$D$22</f>
        <v>773.5</v>
      </c>
      <c r="AR81" s="12">
        <f t="shared" si="77"/>
        <v>0</v>
      </c>
      <c r="AS81" s="12">
        <f t="shared" si="78"/>
        <v>0</v>
      </c>
      <c r="AT81" s="12">
        <f t="shared" si="79"/>
        <v>350</v>
      </c>
      <c r="AU81" s="12">
        <f t="shared" si="80"/>
        <v>389.82299999999987</v>
      </c>
      <c r="AV81" s="12">
        <f t="shared" si="81"/>
        <v>250</v>
      </c>
      <c r="AW81" s="12">
        <f t="shared" si="82"/>
        <v>332.39549999999997</v>
      </c>
      <c r="AX81" s="12">
        <f t="shared" si="83"/>
        <v>173.5</v>
      </c>
      <c r="AY81" s="12">
        <f t="shared" si="84"/>
        <v>255.1491</v>
      </c>
      <c r="AZ81" s="12">
        <f t="shared" si="85"/>
        <v>0</v>
      </c>
      <c r="BA81" s="12">
        <f>$C$9*BA$14</f>
        <v>0</v>
      </c>
      <c r="BB81" s="12">
        <f t="shared" si="86"/>
        <v>977.36759999999981</v>
      </c>
      <c r="BC81" s="17">
        <f t="shared" si="87"/>
        <v>1.2635650937297993</v>
      </c>
    </row>
    <row r="82" spans="1:55" hidden="1" x14ac:dyDescent="0.25">
      <c r="A82" s="12">
        <f>A81+$D$22</f>
        <v>784</v>
      </c>
      <c r="B82" s="12">
        <f t="shared" si="44"/>
        <v>0</v>
      </c>
      <c r="C82" s="12">
        <f t="shared" si="45"/>
        <v>0</v>
      </c>
      <c r="D82" s="12">
        <f t="shared" si="46"/>
        <v>600</v>
      </c>
      <c r="E82" s="12">
        <f t="shared" si="47"/>
        <v>561.41999999999996</v>
      </c>
      <c r="F82" s="12">
        <f t="shared" si="48"/>
        <v>0</v>
      </c>
      <c r="G82" s="12">
        <f t="shared" si="49"/>
        <v>0</v>
      </c>
      <c r="H82" s="12">
        <f t="shared" si="50"/>
        <v>0</v>
      </c>
      <c r="I82" s="12">
        <f t="shared" si="51"/>
        <v>0</v>
      </c>
      <c r="J82" s="12">
        <f t="shared" si="52"/>
        <v>276.8648</v>
      </c>
      <c r="K82" s="12">
        <f>$C$9*K$14</f>
        <v>74.571875000000006</v>
      </c>
      <c r="L82" s="12">
        <f t="shared" si="53"/>
        <v>912.85667499999988</v>
      </c>
      <c r="M82" s="17">
        <f t="shared" si="54"/>
        <v>1.1643580038265304</v>
      </c>
      <c r="O82" s="12">
        <f>O81+$D$22</f>
        <v>784</v>
      </c>
      <c r="P82" s="12">
        <f t="shared" si="55"/>
        <v>500</v>
      </c>
      <c r="Q82" s="12">
        <f t="shared" si="56"/>
        <v>504.27899999999994</v>
      </c>
      <c r="R82" s="12">
        <f t="shared" si="57"/>
        <v>284</v>
      </c>
      <c r="S82" s="12">
        <f t="shared" si="58"/>
        <v>325.08741599999996</v>
      </c>
      <c r="T82" s="12">
        <f t="shared" si="59"/>
        <v>0</v>
      </c>
      <c r="U82" s="12">
        <f t="shared" si="60"/>
        <v>0</v>
      </c>
      <c r="V82" s="12">
        <f t="shared" si="61"/>
        <v>0</v>
      </c>
      <c r="W82" s="12">
        <f t="shared" si="62"/>
        <v>0</v>
      </c>
      <c r="X82" s="12">
        <f t="shared" si="63"/>
        <v>0</v>
      </c>
      <c r="Y82" s="12">
        <f>$C$9*Y$14</f>
        <v>0</v>
      </c>
      <c r="Z82" s="12">
        <f t="shared" si="64"/>
        <v>829.36641599999984</v>
      </c>
      <c r="AA82" s="17">
        <f t="shared" si="65"/>
        <v>1.0578653265306119</v>
      </c>
      <c r="AC82" s="12">
        <f>AC81+$D$22</f>
        <v>784</v>
      </c>
      <c r="AD82" s="12">
        <f t="shared" si="66"/>
        <v>0</v>
      </c>
      <c r="AE82" s="12">
        <f t="shared" si="67"/>
        <v>0</v>
      </c>
      <c r="AF82" s="12">
        <f t="shared" si="68"/>
        <v>600</v>
      </c>
      <c r="AG82" s="12">
        <f t="shared" si="69"/>
        <v>855</v>
      </c>
      <c r="AH82" s="12">
        <f t="shared" si="70"/>
        <v>0</v>
      </c>
      <c r="AI82" s="12">
        <f t="shared" si="71"/>
        <v>0</v>
      </c>
      <c r="AJ82" s="12">
        <f t="shared" si="72"/>
        <v>0</v>
      </c>
      <c r="AK82" s="12">
        <f t="shared" si="73"/>
        <v>0</v>
      </c>
      <c r="AL82" s="12">
        <f t="shared" si="74"/>
        <v>318.83519999999999</v>
      </c>
      <c r="AM82" s="12">
        <f>$C$9*AM$14</f>
        <v>0</v>
      </c>
      <c r="AN82" s="12">
        <f t="shared" si="75"/>
        <v>1173.8352</v>
      </c>
      <c r="AO82" s="17">
        <f t="shared" si="76"/>
        <v>1.4972387755102041</v>
      </c>
      <c r="AQ82" s="12">
        <f>AQ81+$D$22</f>
        <v>784</v>
      </c>
      <c r="AR82" s="12">
        <f t="shared" si="77"/>
        <v>0</v>
      </c>
      <c r="AS82" s="12">
        <f t="shared" si="78"/>
        <v>0</v>
      </c>
      <c r="AT82" s="12">
        <f t="shared" si="79"/>
        <v>350</v>
      </c>
      <c r="AU82" s="12">
        <f t="shared" si="80"/>
        <v>389.82299999999987</v>
      </c>
      <c r="AV82" s="12">
        <f t="shared" si="81"/>
        <v>250</v>
      </c>
      <c r="AW82" s="12">
        <f t="shared" si="82"/>
        <v>332.39549999999997</v>
      </c>
      <c r="AX82" s="12">
        <f t="shared" si="83"/>
        <v>184</v>
      </c>
      <c r="AY82" s="12">
        <f t="shared" si="84"/>
        <v>270.59039999999999</v>
      </c>
      <c r="AZ82" s="12">
        <f t="shared" si="85"/>
        <v>0</v>
      </c>
      <c r="BA82" s="12">
        <f>$C$9*BA$14</f>
        <v>0</v>
      </c>
      <c r="BB82" s="12">
        <f t="shared" si="86"/>
        <v>992.80889999999977</v>
      </c>
      <c r="BC82" s="17">
        <f t="shared" si="87"/>
        <v>1.2663378826530609</v>
      </c>
    </row>
    <row r="83" spans="1:55" hidden="1" x14ac:dyDescent="0.25">
      <c r="A83" s="12">
        <f>A82+$D$22</f>
        <v>794.5</v>
      </c>
      <c r="B83" s="12">
        <f t="shared" si="44"/>
        <v>0</v>
      </c>
      <c r="C83" s="12">
        <f t="shared" si="45"/>
        <v>0</v>
      </c>
      <c r="D83" s="12">
        <f t="shared" si="46"/>
        <v>600</v>
      </c>
      <c r="E83" s="12">
        <f t="shared" si="47"/>
        <v>561.41999999999996</v>
      </c>
      <c r="F83" s="12">
        <f t="shared" si="48"/>
        <v>0</v>
      </c>
      <c r="G83" s="12">
        <f t="shared" si="49"/>
        <v>0</v>
      </c>
      <c r="H83" s="12">
        <f t="shared" si="50"/>
        <v>0</v>
      </c>
      <c r="I83" s="12">
        <f t="shared" si="51"/>
        <v>0</v>
      </c>
      <c r="J83" s="12">
        <f t="shared" si="52"/>
        <v>292.66415000000001</v>
      </c>
      <c r="K83" s="12">
        <f>$C$9*K$14</f>
        <v>74.571875000000006</v>
      </c>
      <c r="L83" s="12">
        <f t="shared" si="53"/>
        <v>928.65602499999989</v>
      </c>
      <c r="M83" s="17">
        <f t="shared" si="54"/>
        <v>1.1688559156702327</v>
      </c>
      <c r="O83" s="12">
        <f>O82+$D$22</f>
        <v>794.5</v>
      </c>
      <c r="P83" s="12">
        <f t="shared" si="55"/>
        <v>500</v>
      </c>
      <c r="Q83" s="12">
        <f t="shared" si="56"/>
        <v>504.27899999999994</v>
      </c>
      <c r="R83" s="12">
        <f t="shared" si="57"/>
        <v>294.5</v>
      </c>
      <c r="S83" s="12">
        <f t="shared" si="58"/>
        <v>337.106493</v>
      </c>
      <c r="T83" s="12">
        <f t="shared" si="59"/>
        <v>0</v>
      </c>
      <c r="U83" s="12">
        <f t="shared" si="60"/>
        <v>0</v>
      </c>
      <c r="V83" s="12">
        <f t="shared" si="61"/>
        <v>0</v>
      </c>
      <c r="W83" s="12">
        <f t="shared" si="62"/>
        <v>0</v>
      </c>
      <c r="X83" s="12">
        <f t="shared" si="63"/>
        <v>0</v>
      </c>
      <c r="Y83" s="12">
        <f>$C$9*Y$14</f>
        <v>0</v>
      </c>
      <c r="Z83" s="12">
        <f t="shared" si="64"/>
        <v>841.385493</v>
      </c>
      <c r="AA83" s="17">
        <f t="shared" si="65"/>
        <v>1.0590125777218375</v>
      </c>
      <c r="AC83" s="12">
        <f>AC82+$D$22</f>
        <v>794.5</v>
      </c>
      <c r="AD83" s="12">
        <f t="shared" si="66"/>
        <v>0</v>
      </c>
      <c r="AE83" s="12">
        <f t="shared" si="67"/>
        <v>0</v>
      </c>
      <c r="AF83" s="12">
        <f t="shared" si="68"/>
        <v>600</v>
      </c>
      <c r="AG83" s="12">
        <f t="shared" si="69"/>
        <v>855</v>
      </c>
      <c r="AH83" s="12">
        <f t="shared" si="70"/>
        <v>0</v>
      </c>
      <c r="AI83" s="12">
        <f t="shared" si="71"/>
        <v>0</v>
      </c>
      <c r="AJ83" s="12">
        <f t="shared" si="72"/>
        <v>0</v>
      </c>
      <c r="AK83" s="12">
        <f t="shared" si="73"/>
        <v>0</v>
      </c>
      <c r="AL83" s="12">
        <f t="shared" si="74"/>
        <v>337.02960000000002</v>
      </c>
      <c r="AM83" s="12">
        <f>$C$9*AM$14</f>
        <v>0</v>
      </c>
      <c r="AN83" s="12">
        <f t="shared" si="75"/>
        <v>1192.0296000000001</v>
      </c>
      <c r="AO83" s="17">
        <f t="shared" si="76"/>
        <v>1.5003519194461927</v>
      </c>
      <c r="AQ83" s="12">
        <f>AQ82+$D$22</f>
        <v>794.5</v>
      </c>
      <c r="AR83" s="12">
        <f t="shared" si="77"/>
        <v>0</v>
      </c>
      <c r="AS83" s="12">
        <f t="shared" si="78"/>
        <v>0</v>
      </c>
      <c r="AT83" s="12">
        <f t="shared" si="79"/>
        <v>350</v>
      </c>
      <c r="AU83" s="12">
        <f t="shared" si="80"/>
        <v>389.82299999999987</v>
      </c>
      <c r="AV83" s="12">
        <f t="shared" si="81"/>
        <v>250</v>
      </c>
      <c r="AW83" s="12">
        <f t="shared" si="82"/>
        <v>332.39549999999997</v>
      </c>
      <c r="AX83" s="12">
        <f t="shared" si="83"/>
        <v>194.5</v>
      </c>
      <c r="AY83" s="12">
        <f t="shared" si="84"/>
        <v>286.0317</v>
      </c>
      <c r="AZ83" s="12">
        <f t="shared" si="85"/>
        <v>0</v>
      </c>
      <c r="BA83" s="12">
        <f>$C$9*BA$14</f>
        <v>0</v>
      </c>
      <c r="BB83" s="12">
        <f t="shared" si="86"/>
        <v>1008.2501999999998</v>
      </c>
      <c r="BC83" s="17">
        <f t="shared" si="87"/>
        <v>1.2690373820012584</v>
      </c>
    </row>
    <row r="84" spans="1:55" hidden="1" x14ac:dyDescent="0.25">
      <c r="A84" s="12">
        <f>A83+$D$22</f>
        <v>805</v>
      </c>
      <c r="B84" s="12">
        <f t="shared" si="44"/>
        <v>0</v>
      </c>
      <c r="C84" s="12">
        <f t="shared" si="45"/>
        <v>0</v>
      </c>
      <c r="D84" s="12">
        <f t="shared" si="46"/>
        <v>600</v>
      </c>
      <c r="E84" s="12">
        <f t="shared" si="47"/>
        <v>561.41999999999996</v>
      </c>
      <c r="F84" s="12">
        <f t="shared" si="48"/>
        <v>0</v>
      </c>
      <c r="G84" s="12">
        <f t="shared" si="49"/>
        <v>0</v>
      </c>
      <c r="H84" s="12">
        <f t="shared" si="50"/>
        <v>0</v>
      </c>
      <c r="I84" s="12">
        <f t="shared" si="51"/>
        <v>0</v>
      </c>
      <c r="J84" s="12">
        <f t="shared" si="52"/>
        <v>308.46350000000001</v>
      </c>
      <c r="K84" s="12">
        <f>$C$9*K$14</f>
        <v>74.571875000000006</v>
      </c>
      <c r="L84" s="12">
        <f t="shared" si="53"/>
        <v>944.45537499999989</v>
      </c>
      <c r="M84" s="17">
        <f t="shared" si="54"/>
        <v>1.1732364906832298</v>
      </c>
      <c r="O84" s="12">
        <f>O83+$D$22</f>
        <v>805</v>
      </c>
      <c r="P84" s="12">
        <f t="shared" si="55"/>
        <v>500</v>
      </c>
      <c r="Q84" s="12">
        <f t="shared" si="56"/>
        <v>504.27899999999994</v>
      </c>
      <c r="R84" s="12">
        <f t="shared" si="57"/>
        <v>305</v>
      </c>
      <c r="S84" s="12">
        <f t="shared" si="58"/>
        <v>349.12556999999993</v>
      </c>
      <c r="T84" s="12">
        <f t="shared" si="59"/>
        <v>0</v>
      </c>
      <c r="U84" s="12">
        <f t="shared" si="60"/>
        <v>0</v>
      </c>
      <c r="V84" s="12">
        <f t="shared" si="61"/>
        <v>0</v>
      </c>
      <c r="W84" s="12">
        <f t="shared" si="62"/>
        <v>0</v>
      </c>
      <c r="X84" s="12">
        <f t="shared" si="63"/>
        <v>0</v>
      </c>
      <c r="Y84" s="12">
        <f>$C$9*Y$14</f>
        <v>0</v>
      </c>
      <c r="Z84" s="12">
        <f t="shared" si="64"/>
        <v>853.40456999999992</v>
      </c>
      <c r="AA84" s="17">
        <f t="shared" si="65"/>
        <v>1.060129900621118</v>
      </c>
      <c r="AC84" s="12">
        <f>AC83+$D$22</f>
        <v>805</v>
      </c>
      <c r="AD84" s="12">
        <f t="shared" si="66"/>
        <v>0</v>
      </c>
      <c r="AE84" s="12">
        <f t="shared" si="67"/>
        <v>0</v>
      </c>
      <c r="AF84" s="12">
        <f t="shared" si="68"/>
        <v>600</v>
      </c>
      <c r="AG84" s="12">
        <f t="shared" si="69"/>
        <v>855</v>
      </c>
      <c r="AH84" s="12">
        <f t="shared" si="70"/>
        <v>0</v>
      </c>
      <c r="AI84" s="12">
        <f t="shared" si="71"/>
        <v>0</v>
      </c>
      <c r="AJ84" s="12">
        <f t="shared" si="72"/>
        <v>0</v>
      </c>
      <c r="AK84" s="12">
        <f t="shared" si="73"/>
        <v>0</v>
      </c>
      <c r="AL84" s="12">
        <f t="shared" si="74"/>
        <v>355.22399999999999</v>
      </c>
      <c r="AM84" s="12">
        <f>$C$9*AM$14</f>
        <v>0</v>
      </c>
      <c r="AN84" s="12">
        <f t="shared" si="75"/>
        <v>1210.2239999999999</v>
      </c>
      <c r="AO84" s="17">
        <f t="shared" si="76"/>
        <v>1.503383850931677</v>
      </c>
      <c r="AQ84" s="12">
        <f>AQ83+$D$22</f>
        <v>805</v>
      </c>
      <c r="AR84" s="12">
        <f t="shared" si="77"/>
        <v>0</v>
      </c>
      <c r="AS84" s="12">
        <f t="shared" si="78"/>
        <v>0</v>
      </c>
      <c r="AT84" s="12">
        <f t="shared" si="79"/>
        <v>350</v>
      </c>
      <c r="AU84" s="12">
        <f t="shared" si="80"/>
        <v>389.82299999999987</v>
      </c>
      <c r="AV84" s="12">
        <f t="shared" si="81"/>
        <v>250</v>
      </c>
      <c r="AW84" s="12">
        <f t="shared" si="82"/>
        <v>332.39549999999997</v>
      </c>
      <c r="AX84" s="12">
        <f t="shared" si="83"/>
        <v>205</v>
      </c>
      <c r="AY84" s="12">
        <f t="shared" si="84"/>
        <v>301.47300000000001</v>
      </c>
      <c r="AZ84" s="12">
        <f t="shared" si="85"/>
        <v>0</v>
      </c>
      <c r="BA84" s="12">
        <f>$C$9*BA$14</f>
        <v>0</v>
      </c>
      <c r="BB84" s="12">
        <f t="shared" si="86"/>
        <v>1023.6914999999999</v>
      </c>
      <c r="BC84" s="17">
        <f t="shared" si="87"/>
        <v>1.271666459627329</v>
      </c>
    </row>
    <row r="85" spans="1:55" hidden="1" x14ac:dyDescent="0.25">
      <c r="A85" s="12">
        <f>A84+$D$22</f>
        <v>815.5</v>
      </c>
      <c r="B85" s="12">
        <f t="shared" si="44"/>
        <v>0</v>
      </c>
      <c r="C85" s="12">
        <f t="shared" si="45"/>
        <v>0</v>
      </c>
      <c r="D85" s="12">
        <f t="shared" si="46"/>
        <v>600</v>
      </c>
      <c r="E85" s="12">
        <f t="shared" si="47"/>
        <v>561.41999999999996</v>
      </c>
      <c r="F85" s="12">
        <f t="shared" si="48"/>
        <v>0</v>
      </c>
      <c r="G85" s="12">
        <f t="shared" si="49"/>
        <v>0</v>
      </c>
      <c r="H85" s="12">
        <f t="shared" si="50"/>
        <v>0</v>
      </c>
      <c r="I85" s="12">
        <f t="shared" si="51"/>
        <v>0</v>
      </c>
      <c r="J85" s="12">
        <f t="shared" si="52"/>
        <v>324.26285000000001</v>
      </c>
      <c r="K85" s="12">
        <f>$C$9*K$14</f>
        <v>74.571875000000006</v>
      </c>
      <c r="L85" s="12">
        <f t="shared" si="53"/>
        <v>960.25472499999989</v>
      </c>
      <c r="M85" s="17">
        <f t="shared" si="54"/>
        <v>1.1775042611894542</v>
      </c>
      <c r="O85" s="12">
        <f>O84+$D$22</f>
        <v>815.5</v>
      </c>
      <c r="P85" s="12">
        <f t="shared" si="55"/>
        <v>500</v>
      </c>
      <c r="Q85" s="12">
        <f t="shared" si="56"/>
        <v>504.27899999999994</v>
      </c>
      <c r="R85" s="12">
        <f t="shared" si="57"/>
        <v>315.5</v>
      </c>
      <c r="S85" s="12">
        <f t="shared" si="58"/>
        <v>361.14464699999996</v>
      </c>
      <c r="T85" s="12">
        <f t="shared" si="59"/>
        <v>0</v>
      </c>
      <c r="U85" s="12">
        <f t="shared" si="60"/>
        <v>0</v>
      </c>
      <c r="V85" s="12">
        <f t="shared" si="61"/>
        <v>0</v>
      </c>
      <c r="W85" s="12">
        <f t="shared" si="62"/>
        <v>0</v>
      </c>
      <c r="X85" s="12">
        <f t="shared" si="63"/>
        <v>0</v>
      </c>
      <c r="Y85" s="12">
        <f>$C$9*Y$14</f>
        <v>0</v>
      </c>
      <c r="Z85" s="12">
        <f t="shared" si="64"/>
        <v>865.42364699999985</v>
      </c>
      <c r="AA85" s="17">
        <f t="shared" si="65"/>
        <v>1.0612184512568974</v>
      </c>
      <c r="AC85" s="12">
        <f>AC84+$D$22</f>
        <v>815.5</v>
      </c>
      <c r="AD85" s="12">
        <f t="shared" si="66"/>
        <v>0</v>
      </c>
      <c r="AE85" s="12">
        <f t="shared" si="67"/>
        <v>0</v>
      </c>
      <c r="AF85" s="12">
        <f t="shared" si="68"/>
        <v>600</v>
      </c>
      <c r="AG85" s="12">
        <f t="shared" si="69"/>
        <v>855</v>
      </c>
      <c r="AH85" s="12">
        <f t="shared" si="70"/>
        <v>0</v>
      </c>
      <c r="AI85" s="12">
        <f t="shared" si="71"/>
        <v>0</v>
      </c>
      <c r="AJ85" s="12">
        <f t="shared" si="72"/>
        <v>0</v>
      </c>
      <c r="AK85" s="12">
        <f t="shared" si="73"/>
        <v>0</v>
      </c>
      <c r="AL85" s="12">
        <f t="shared" si="74"/>
        <v>373.41840000000002</v>
      </c>
      <c r="AM85" s="12">
        <f>$C$9*AM$14</f>
        <v>0</v>
      </c>
      <c r="AN85" s="12">
        <f t="shared" si="75"/>
        <v>1228.4184</v>
      </c>
      <c r="AO85" s="17">
        <f t="shared" si="76"/>
        <v>1.5063377069282649</v>
      </c>
      <c r="AQ85" s="12">
        <f>AQ84+$D$22</f>
        <v>815.5</v>
      </c>
      <c r="AR85" s="12">
        <f t="shared" si="77"/>
        <v>0</v>
      </c>
      <c r="AS85" s="12">
        <f t="shared" si="78"/>
        <v>0</v>
      </c>
      <c r="AT85" s="12">
        <f t="shared" si="79"/>
        <v>350</v>
      </c>
      <c r="AU85" s="12">
        <f t="shared" si="80"/>
        <v>389.82299999999987</v>
      </c>
      <c r="AV85" s="12">
        <f t="shared" si="81"/>
        <v>250</v>
      </c>
      <c r="AW85" s="12">
        <f t="shared" si="82"/>
        <v>332.39549999999997</v>
      </c>
      <c r="AX85" s="12">
        <f t="shared" si="83"/>
        <v>215.5</v>
      </c>
      <c r="AY85" s="12">
        <f t="shared" si="84"/>
        <v>316.91430000000003</v>
      </c>
      <c r="AZ85" s="12">
        <f t="shared" si="85"/>
        <v>0</v>
      </c>
      <c r="BA85" s="12">
        <f>$C$9*BA$14</f>
        <v>0</v>
      </c>
      <c r="BB85" s="12">
        <f t="shared" si="86"/>
        <v>1039.1327999999999</v>
      </c>
      <c r="BC85" s="17">
        <f t="shared" si="87"/>
        <v>1.2742278356836294</v>
      </c>
    </row>
    <row r="86" spans="1:55" hidden="1" x14ac:dyDescent="0.25">
      <c r="A86" s="12">
        <f>A85+$D$22</f>
        <v>826</v>
      </c>
      <c r="B86" s="12">
        <f t="shared" si="44"/>
        <v>0</v>
      </c>
      <c r="C86" s="12">
        <f t="shared" si="45"/>
        <v>0</v>
      </c>
      <c r="D86" s="12">
        <f t="shared" si="46"/>
        <v>600</v>
      </c>
      <c r="E86" s="12">
        <f t="shared" si="47"/>
        <v>561.41999999999996</v>
      </c>
      <c r="F86" s="12">
        <f t="shared" si="48"/>
        <v>0</v>
      </c>
      <c r="G86" s="12">
        <f t="shared" si="49"/>
        <v>0</v>
      </c>
      <c r="H86" s="12">
        <f t="shared" si="50"/>
        <v>0</v>
      </c>
      <c r="I86" s="12">
        <f t="shared" si="51"/>
        <v>0</v>
      </c>
      <c r="J86" s="12">
        <f t="shared" si="52"/>
        <v>340.06220000000002</v>
      </c>
      <c r="K86" s="12">
        <f>$C$9*K$14</f>
        <v>74.571875000000006</v>
      </c>
      <c r="L86" s="12">
        <f t="shared" si="53"/>
        <v>976.0540749999999</v>
      </c>
      <c r="M86" s="17">
        <f t="shared" si="54"/>
        <v>1.1816635290556901</v>
      </c>
      <c r="O86" s="12">
        <f>O85+$D$22</f>
        <v>826</v>
      </c>
      <c r="P86" s="12">
        <f t="shared" si="55"/>
        <v>500</v>
      </c>
      <c r="Q86" s="12">
        <f t="shared" si="56"/>
        <v>504.27899999999994</v>
      </c>
      <c r="R86" s="12">
        <f t="shared" si="57"/>
        <v>326</v>
      </c>
      <c r="S86" s="12">
        <f t="shared" si="58"/>
        <v>373.16372399999995</v>
      </c>
      <c r="T86" s="12">
        <f t="shared" si="59"/>
        <v>0</v>
      </c>
      <c r="U86" s="12">
        <f t="shared" si="60"/>
        <v>0</v>
      </c>
      <c r="V86" s="12">
        <f t="shared" si="61"/>
        <v>0</v>
      </c>
      <c r="W86" s="12">
        <f t="shared" si="62"/>
        <v>0</v>
      </c>
      <c r="X86" s="12">
        <f t="shared" si="63"/>
        <v>0</v>
      </c>
      <c r="Y86" s="12">
        <f>$C$9*Y$14</f>
        <v>0</v>
      </c>
      <c r="Z86" s="12">
        <f t="shared" si="64"/>
        <v>877.44272399999988</v>
      </c>
      <c r="AA86" s="17">
        <f t="shared" si="65"/>
        <v>1.0622793268765132</v>
      </c>
      <c r="AC86" s="12">
        <f>AC85+$D$22</f>
        <v>826</v>
      </c>
      <c r="AD86" s="12">
        <f t="shared" si="66"/>
        <v>0</v>
      </c>
      <c r="AE86" s="12">
        <f t="shared" si="67"/>
        <v>0</v>
      </c>
      <c r="AF86" s="12">
        <f t="shared" si="68"/>
        <v>600</v>
      </c>
      <c r="AG86" s="12">
        <f t="shared" si="69"/>
        <v>855</v>
      </c>
      <c r="AH86" s="12">
        <f t="shared" si="70"/>
        <v>0</v>
      </c>
      <c r="AI86" s="12">
        <f t="shared" si="71"/>
        <v>0</v>
      </c>
      <c r="AJ86" s="12">
        <f t="shared" si="72"/>
        <v>0</v>
      </c>
      <c r="AK86" s="12">
        <f t="shared" si="73"/>
        <v>0</v>
      </c>
      <c r="AL86" s="12">
        <f t="shared" si="74"/>
        <v>391.61279999999999</v>
      </c>
      <c r="AM86" s="12">
        <f>$C$9*AM$14</f>
        <v>0</v>
      </c>
      <c r="AN86" s="12">
        <f t="shared" si="75"/>
        <v>1246.6127999999999</v>
      </c>
      <c r="AO86" s="17">
        <f t="shared" si="76"/>
        <v>1.5092164648910411</v>
      </c>
      <c r="AQ86" s="12">
        <f>AQ85+$D$22</f>
        <v>826</v>
      </c>
      <c r="AR86" s="12">
        <f t="shared" si="77"/>
        <v>0</v>
      </c>
      <c r="AS86" s="12">
        <f t="shared" si="78"/>
        <v>0</v>
      </c>
      <c r="AT86" s="12">
        <f t="shared" si="79"/>
        <v>350</v>
      </c>
      <c r="AU86" s="12">
        <f t="shared" si="80"/>
        <v>389.82299999999987</v>
      </c>
      <c r="AV86" s="12">
        <f t="shared" si="81"/>
        <v>250</v>
      </c>
      <c r="AW86" s="12">
        <f t="shared" si="82"/>
        <v>332.39549999999997</v>
      </c>
      <c r="AX86" s="12">
        <f t="shared" si="83"/>
        <v>226</v>
      </c>
      <c r="AY86" s="12">
        <f t="shared" si="84"/>
        <v>332.35559999999998</v>
      </c>
      <c r="AZ86" s="12">
        <f t="shared" si="85"/>
        <v>0</v>
      </c>
      <c r="BA86" s="12">
        <f>$C$9*BA$14</f>
        <v>0</v>
      </c>
      <c r="BB86" s="12">
        <f t="shared" si="86"/>
        <v>1054.5740999999998</v>
      </c>
      <c r="BC86" s="17">
        <f t="shared" si="87"/>
        <v>1.276724092009685</v>
      </c>
    </row>
    <row r="87" spans="1:55" hidden="1" x14ac:dyDescent="0.25">
      <c r="A87" s="12">
        <f>A86+$D$22</f>
        <v>836.5</v>
      </c>
      <c r="B87" s="12">
        <f t="shared" si="44"/>
        <v>0</v>
      </c>
      <c r="C87" s="12">
        <f t="shared" si="45"/>
        <v>0</v>
      </c>
      <c r="D87" s="12">
        <f t="shared" si="46"/>
        <v>600</v>
      </c>
      <c r="E87" s="12">
        <f t="shared" si="47"/>
        <v>561.41999999999996</v>
      </c>
      <c r="F87" s="12">
        <f t="shared" si="48"/>
        <v>0</v>
      </c>
      <c r="G87" s="12">
        <f t="shared" si="49"/>
        <v>0</v>
      </c>
      <c r="H87" s="12">
        <f t="shared" si="50"/>
        <v>0</v>
      </c>
      <c r="I87" s="12">
        <f t="shared" si="51"/>
        <v>0</v>
      </c>
      <c r="J87" s="12">
        <f t="shared" si="52"/>
        <v>355.86154999999997</v>
      </c>
      <c r="K87" s="12">
        <f>$C$9*K$14</f>
        <v>74.571875000000006</v>
      </c>
      <c r="L87" s="12">
        <f t="shared" si="53"/>
        <v>991.8534249999999</v>
      </c>
      <c r="M87" s="17">
        <f t="shared" si="54"/>
        <v>1.1857183801554094</v>
      </c>
      <c r="O87" s="12">
        <f>O86+$D$22</f>
        <v>836.5</v>
      </c>
      <c r="P87" s="12">
        <f t="shared" si="55"/>
        <v>500</v>
      </c>
      <c r="Q87" s="12">
        <f t="shared" si="56"/>
        <v>504.27899999999994</v>
      </c>
      <c r="R87" s="12">
        <f t="shared" si="57"/>
        <v>336.5</v>
      </c>
      <c r="S87" s="12">
        <f t="shared" si="58"/>
        <v>385.18280099999998</v>
      </c>
      <c r="T87" s="12">
        <f t="shared" si="59"/>
        <v>0</v>
      </c>
      <c r="U87" s="12">
        <f t="shared" si="60"/>
        <v>0</v>
      </c>
      <c r="V87" s="12">
        <f t="shared" si="61"/>
        <v>0</v>
      </c>
      <c r="W87" s="12">
        <f t="shared" si="62"/>
        <v>0</v>
      </c>
      <c r="X87" s="12">
        <f t="shared" si="63"/>
        <v>0</v>
      </c>
      <c r="Y87" s="12">
        <f>$C$9*Y$14</f>
        <v>0</v>
      </c>
      <c r="Z87" s="12">
        <f t="shared" si="64"/>
        <v>889.46180099999992</v>
      </c>
      <c r="AA87" s="17">
        <f t="shared" si="65"/>
        <v>1.0633135696353855</v>
      </c>
      <c r="AC87" s="12">
        <f>AC86+$D$22</f>
        <v>836.5</v>
      </c>
      <c r="AD87" s="12">
        <f t="shared" si="66"/>
        <v>0</v>
      </c>
      <c r="AE87" s="12">
        <f t="shared" si="67"/>
        <v>0</v>
      </c>
      <c r="AF87" s="12">
        <f t="shared" si="68"/>
        <v>600</v>
      </c>
      <c r="AG87" s="12">
        <f t="shared" si="69"/>
        <v>855</v>
      </c>
      <c r="AH87" s="12">
        <f t="shared" si="70"/>
        <v>0</v>
      </c>
      <c r="AI87" s="12">
        <f t="shared" si="71"/>
        <v>0</v>
      </c>
      <c r="AJ87" s="12">
        <f t="shared" si="72"/>
        <v>0</v>
      </c>
      <c r="AK87" s="12">
        <f t="shared" si="73"/>
        <v>0</v>
      </c>
      <c r="AL87" s="12">
        <f t="shared" si="74"/>
        <v>409.80720000000002</v>
      </c>
      <c r="AM87" s="12">
        <f>$C$9*AM$14</f>
        <v>0</v>
      </c>
      <c r="AN87" s="12">
        <f t="shared" si="75"/>
        <v>1264.8072</v>
      </c>
      <c r="AO87" s="17">
        <f t="shared" si="76"/>
        <v>1.512022952779438</v>
      </c>
      <c r="AQ87" s="12">
        <f>AQ86+$D$22</f>
        <v>836.5</v>
      </c>
      <c r="AR87" s="12">
        <f t="shared" si="77"/>
        <v>0</v>
      </c>
      <c r="AS87" s="12">
        <f t="shared" si="78"/>
        <v>0</v>
      </c>
      <c r="AT87" s="12">
        <f t="shared" si="79"/>
        <v>350</v>
      </c>
      <c r="AU87" s="12">
        <f t="shared" si="80"/>
        <v>389.82299999999987</v>
      </c>
      <c r="AV87" s="12">
        <f t="shared" si="81"/>
        <v>250</v>
      </c>
      <c r="AW87" s="12">
        <f t="shared" si="82"/>
        <v>332.39549999999997</v>
      </c>
      <c r="AX87" s="12">
        <f t="shared" si="83"/>
        <v>236.5</v>
      </c>
      <c r="AY87" s="12">
        <f t="shared" si="84"/>
        <v>347.79690000000005</v>
      </c>
      <c r="AZ87" s="12">
        <f t="shared" si="85"/>
        <v>0</v>
      </c>
      <c r="BA87" s="12">
        <f>$C$9*BA$14</f>
        <v>0</v>
      </c>
      <c r="BB87" s="12">
        <f t="shared" si="86"/>
        <v>1070.0153999999998</v>
      </c>
      <c r="BC87" s="17">
        <f t="shared" si="87"/>
        <v>1.2791576808129106</v>
      </c>
    </row>
    <row r="88" spans="1:55" hidden="1" x14ac:dyDescent="0.25">
      <c r="A88" s="12">
        <f>A87+$D$22</f>
        <v>847</v>
      </c>
      <c r="B88" s="12">
        <f t="shared" ref="B88:B124" si="88">MIN(A88,B$14)</f>
        <v>0</v>
      </c>
      <c r="C88" s="12">
        <f t="shared" ref="C88:C124" si="89">C$14*B88/100</f>
        <v>0</v>
      </c>
      <c r="D88" s="12">
        <f t="shared" ref="D88:D124" si="90">MAX(MIN(D$14-B$14,A88-B88),0)</f>
        <v>600</v>
      </c>
      <c r="E88" s="12">
        <f t="shared" ref="E88:E124" si="91">D88*E$14/100</f>
        <v>561.41999999999996</v>
      </c>
      <c r="F88" s="12">
        <f t="shared" ref="F88:F124" si="92">MAX(MIN(F$14-D$14,A88-D$14),0)</f>
        <v>0</v>
      </c>
      <c r="G88" s="12">
        <f t="shared" ref="G88:G124" si="93">F88*G$14/100</f>
        <v>0</v>
      </c>
      <c r="H88" s="12">
        <f t="shared" ref="H88:H124" si="94">MAX(MIN(H$14-F$14,A88-F$14),0)</f>
        <v>0</v>
      </c>
      <c r="I88" s="12">
        <f t="shared" ref="I88:I124" si="95">H88*I$14/100</f>
        <v>0</v>
      </c>
      <c r="J88" s="12">
        <f t="shared" ref="J88:J124" si="96">(A88-SUM(F88,D88,B88,H88))*J$14/100</f>
        <v>371.66089999999997</v>
      </c>
      <c r="K88" s="12">
        <f>$C$9*K$14</f>
        <v>74.571875000000006</v>
      </c>
      <c r="L88" s="12">
        <f t="shared" ref="L88:L124" si="97">SUM(J88,I88,G88,E88,C88,K88)</f>
        <v>1007.6527749999999</v>
      </c>
      <c r="M88" s="17">
        <f t="shared" ref="M88:M124" si="98">L88/A88</f>
        <v>1.1896726977567886</v>
      </c>
      <c r="O88" s="12">
        <f>O87+$D$22</f>
        <v>847</v>
      </c>
      <c r="P88" s="12">
        <f t="shared" ref="P88:P124" si="99">MIN(O88,P$14)</f>
        <v>500</v>
      </c>
      <c r="Q88" s="12">
        <f t="shared" ref="Q88:Q124" si="100">Q$14*P88/100</f>
        <v>504.27899999999994</v>
      </c>
      <c r="R88" s="12">
        <f t="shared" ref="R88:R124" si="101">MAX(MIN(R$14-P$14,O88-P88),0)</f>
        <v>347</v>
      </c>
      <c r="S88" s="12">
        <f t="shared" ref="S88:S124" si="102">R88*S$14/100</f>
        <v>397.20187799999991</v>
      </c>
      <c r="T88" s="12">
        <f t="shared" ref="T88:T124" si="103">MAX(MIN(T$14-R$14,O88-R$14),0)</f>
        <v>0</v>
      </c>
      <c r="U88" s="12">
        <f t="shared" ref="U88:U124" si="104">T88*U$14/100</f>
        <v>0</v>
      </c>
      <c r="V88" s="12">
        <f t="shared" ref="V88:V124" si="105">MAX(MIN(V$14-T$14,O88-T$14),0)</f>
        <v>0</v>
      </c>
      <c r="W88" s="12">
        <f t="shared" ref="W88:W124" si="106">V88*W$14/100</f>
        <v>0</v>
      </c>
      <c r="X88" s="12">
        <f t="shared" ref="X88:X124" si="107">(O88-SUM(T88,R88,P88,V88))*X$14/100</f>
        <v>0</v>
      </c>
      <c r="Y88" s="12">
        <f>$C$9*Y$14</f>
        <v>0</v>
      </c>
      <c r="Z88" s="12">
        <f t="shared" ref="Z88:Z124" si="108">SUM(X88,W88,U88,S88,Q88,Y88)</f>
        <v>901.48087799999985</v>
      </c>
      <c r="AA88" s="17">
        <f t="shared" ref="AA88:AA124" si="109">Z88/O88</f>
        <v>1.0643221700118062</v>
      </c>
      <c r="AC88" s="12">
        <f>AC87+$D$22</f>
        <v>847</v>
      </c>
      <c r="AD88" s="12">
        <f t="shared" ref="AD88:AD124" si="110">MIN(AC88,AD$14)</f>
        <v>0</v>
      </c>
      <c r="AE88" s="12">
        <f t="shared" ref="AE88:AE124" si="111">AE$14*AD88/100</f>
        <v>0</v>
      </c>
      <c r="AF88" s="12">
        <f t="shared" ref="AF88:AF124" si="112">MAX(MIN(AF$14-AD$14,AC88-AD88),0)</f>
        <v>600</v>
      </c>
      <c r="AG88" s="12">
        <f t="shared" ref="AG88:AG124" si="113">AF88*AG$14/100</f>
        <v>855</v>
      </c>
      <c r="AH88" s="12">
        <f t="shared" ref="AH88:AH124" si="114">MAX(MIN(AH$14-AF$14,AC88-AF$14),0)</f>
        <v>0</v>
      </c>
      <c r="AI88" s="12">
        <f t="shared" ref="AI88:AI124" si="115">AH88*AI$14/100</f>
        <v>0</v>
      </c>
      <c r="AJ88" s="12">
        <f t="shared" ref="AJ88:AJ124" si="116">MAX(MIN(AJ$14-AH$14,AC88-AH$14),0)</f>
        <v>0</v>
      </c>
      <c r="AK88" s="12">
        <f t="shared" ref="AK88:AK124" si="117">AJ88*AK$14/100</f>
        <v>0</v>
      </c>
      <c r="AL88" s="12">
        <f t="shared" ref="AL88:AL124" si="118">(AC88-SUM(AH88,AF88,AD88,AJ88))*AL$14/100</f>
        <v>428.00160000000005</v>
      </c>
      <c r="AM88" s="12">
        <f>$C$9*AM$14</f>
        <v>0</v>
      </c>
      <c r="AN88" s="12">
        <f t="shared" ref="AN88:AN124" si="119">SUM(AL88,AK88,AI88,AG88,AE88,AM88)</f>
        <v>1283.0016000000001</v>
      </c>
      <c r="AO88" s="17">
        <f t="shared" ref="AO88:AO124" si="120">AN88/AC88</f>
        <v>1.5147598583234947</v>
      </c>
      <c r="AQ88" s="12">
        <f>AQ87+$D$22</f>
        <v>847</v>
      </c>
      <c r="AR88" s="12">
        <f t="shared" ref="AR88:AR124" si="121">MIN(AQ88,AR$14)</f>
        <v>0</v>
      </c>
      <c r="AS88" s="12">
        <f t="shared" ref="AS88:AS124" si="122">AS$14*AR88/100</f>
        <v>0</v>
      </c>
      <c r="AT88" s="12">
        <f t="shared" ref="AT88:AT124" si="123">MAX(MIN(AT$14-AR$14,AQ88-AR88),0)</f>
        <v>350</v>
      </c>
      <c r="AU88" s="12">
        <f t="shared" ref="AU88:AU124" si="124">AT88*AU$14/100</f>
        <v>389.82299999999987</v>
      </c>
      <c r="AV88" s="12">
        <f t="shared" ref="AV88:AV124" si="125">MAX(MIN(AV$14-AT$14,AQ88-AT$14),0)</f>
        <v>250</v>
      </c>
      <c r="AW88" s="12">
        <f t="shared" ref="AW88:AW124" si="126">AV88*AW$14/100</f>
        <v>332.39549999999997</v>
      </c>
      <c r="AX88" s="12">
        <f t="shared" ref="AX88:AX124" si="127">MAX(MIN(AX$14-AV$14,AQ88-AV$14),0)</f>
        <v>247</v>
      </c>
      <c r="AY88" s="12">
        <f t="shared" ref="AY88:AY124" si="128">AX88*AY$14/100</f>
        <v>363.23820000000001</v>
      </c>
      <c r="AZ88" s="12">
        <f t="shared" ref="AZ88:AZ124" si="129">(AQ88-SUM(AV88,AT88,AR88,AX88))*AZ$14/100</f>
        <v>0</v>
      </c>
      <c r="BA88" s="12">
        <f>$C$9*BA$14</f>
        <v>0</v>
      </c>
      <c r="BB88" s="12">
        <f t="shared" ref="BB88:BB124" si="130">SUM(AZ88,AY88,AW88,AU88,AS88,BA88)</f>
        <v>1085.4566999999997</v>
      </c>
      <c r="BC88" s="17">
        <f t="shared" ref="BC88:BC124" si="131">BB88/AQ88</f>
        <v>1.2815309327036597</v>
      </c>
    </row>
    <row r="89" spans="1:55" hidden="1" x14ac:dyDescent="0.25">
      <c r="A89" s="12">
        <f>A88+$D$22</f>
        <v>857.5</v>
      </c>
      <c r="B89" s="12">
        <f t="shared" si="88"/>
        <v>0</v>
      </c>
      <c r="C89" s="12">
        <f t="shared" si="89"/>
        <v>0</v>
      </c>
      <c r="D89" s="12">
        <f t="shared" si="90"/>
        <v>600</v>
      </c>
      <c r="E89" s="12">
        <f t="shared" si="91"/>
        <v>561.41999999999996</v>
      </c>
      <c r="F89" s="12">
        <f t="shared" si="92"/>
        <v>0</v>
      </c>
      <c r="G89" s="12">
        <f t="shared" si="93"/>
        <v>0</v>
      </c>
      <c r="H89" s="12">
        <f t="shared" si="94"/>
        <v>0</v>
      </c>
      <c r="I89" s="12">
        <f t="shared" si="95"/>
        <v>0</v>
      </c>
      <c r="J89" s="12">
        <f t="shared" si="96"/>
        <v>387.46025000000003</v>
      </c>
      <c r="K89" s="12">
        <f>$C$9*K$14</f>
        <v>74.571875000000006</v>
      </c>
      <c r="L89" s="12">
        <f t="shared" si="97"/>
        <v>1023.4521249999999</v>
      </c>
      <c r="M89" s="17">
        <f t="shared" si="98"/>
        <v>1.1935301749271137</v>
      </c>
      <c r="O89" s="12">
        <f>O88+$D$22</f>
        <v>857.5</v>
      </c>
      <c r="P89" s="12">
        <f t="shared" si="99"/>
        <v>500</v>
      </c>
      <c r="Q89" s="12">
        <f t="shared" si="100"/>
        <v>504.27899999999994</v>
      </c>
      <c r="R89" s="12">
        <f t="shared" si="101"/>
        <v>357.5</v>
      </c>
      <c r="S89" s="12">
        <f t="shared" si="102"/>
        <v>409.22095499999995</v>
      </c>
      <c r="T89" s="12">
        <f t="shared" si="103"/>
        <v>0</v>
      </c>
      <c r="U89" s="12">
        <f t="shared" si="104"/>
        <v>0</v>
      </c>
      <c r="V89" s="12">
        <f t="shared" si="105"/>
        <v>0</v>
      </c>
      <c r="W89" s="12">
        <f t="shared" si="106"/>
        <v>0</v>
      </c>
      <c r="X89" s="12">
        <f t="shared" si="107"/>
        <v>0</v>
      </c>
      <c r="Y89" s="12">
        <f>$C$9*Y$14</f>
        <v>0</v>
      </c>
      <c r="Z89" s="12">
        <f t="shared" si="108"/>
        <v>913.49995499999989</v>
      </c>
      <c r="AA89" s="17">
        <f t="shared" si="109"/>
        <v>1.0653060699708454</v>
      </c>
      <c r="AC89" s="12">
        <f>AC88+$D$22</f>
        <v>857.5</v>
      </c>
      <c r="AD89" s="12">
        <f t="shared" si="110"/>
        <v>0</v>
      </c>
      <c r="AE89" s="12">
        <f t="shared" si="111"/>
        <v>0</v>
      </c>
      <c r="AF89" s="12">
        <f t="shared" si="112"/>
        <v>600</v>
      </c>
      <c r="AG89" s="12">
        <f t="shared" si="113"/>
        <v>855</v>
      </c>
      <c r="AH89" s="12">
        <f t="shared" si="114"/>
        <v>0</v>
      </c>
      <c r="AI89" s="12">
        <f t="shared" si="115"/>
        <v>0</v>
      </c>
      <c r="AJ89" s="12">
        <f t="shared" si="116"/>
        <v>0</v>
      </c>
      <c r="AK89" s="12">
        <f t="shared" si="117"/>
        <v>0</v>
      </c>
      <c r="AL89" s="12">
        <f t="shared" si="118"/>
        <v>446.19599999999997</v>
      </c>
      <c r="AM89" s="12">
        <f>$C$9*AM$14</f>
        <v>0</v>
      </c>
      <c r="AN89" s="12">
        <f t="shared" si="119"/>
        <v>1301.1959999999999</v>
      </c>
      <c r="AO89" s="17">
        <f t="shared" si="120"/>
        <v>1.5174297376093293</v>
      </c>
      <c r="AQ89" s="12">
        <f>AQ88+$D$22</f>
        <v>857.5</v>
      </c>
      <c r="AR89" s="12">
        <f t="shared" si="121"/>
        <v>0</v>
      </c>
      <c r="AS89" s="12">
        <f t="shared" si="122"/>
        <v>0</v>
      </c>
      <c r="AT89" s="12">
        <f t="shared" si="123"/>
        <v>350</v>
      </c>
      <c r="AU89" s="12">
        <f t="shared" si="124"/>
        <v>389.82299999999987</v>
      </c>
      <c r="AV89" s="12">
        <f t="shared" si="125"/>
        <v>250</v>
      </c>
      <c r="AW89" s="12">
        <f t="shared" si="126"/>
        <v>332.39549999999997</v>
      </c>
      <c r="AX89" s="12">
        <f t="shared" si="127"/>
        <v>257.5</v>
      </c>
      <c r="AY89" s="12">
        <f t="shared" si="128"/>
        <v>378.67949999999996</v>
      </c>
      <c r="AZ89" s="12">
        <f t="shared" si="129"/>
        <v>0</v>
      </c>
      <c r="BA89" s="12">
        <f>$C$9*BA$14</f>
        <v>0</v>
      </c>
      <c r="BB89" s="12">
        <f t="shared" si="130"/>
        <v>1100.8979999999997</v>
      </c>
      <c r="BC89" s="17">
        <f t="shared" si="131"/>
        <v>1.2838460641399414</v>
      </c>
    </row>
    <row r="90" spans="1:55" hidden="1" x14ac:dyDescent="0.25">
      <c r="A90" s="12">
        <f>A89+$D$22</f>
        <v>868</v>
      </c>
      <c r="B90" s="12">
        <f t="shared" si="88"/>
        <v>0</v>
      </c>
      <c r="C90" s="12">
        <f t="shared" si="89"/>
        <v>0</v>
      </c>
      <c r="D90" s="12">
        <f t="shared" si="90"/>
        <v>600</v>
      </c>
      <c r="E90" s="12">
        <f t="shared" si="91"/>
        <v>561.41999999999996</v>
      </c>
      <c r="F90" s="12">
        <f t="shared" si="92"/>
        <v>0</v>
      </c>
      <c r="G90" s="12">
        <f t="shared" si="93"/>
        <v>0</v>
      </c>
      <c r="H90" s="12">
        <f t="shared" si="94"/>
        <v>0</v>
      </c>
      <c r="I90" s="12">
        <f t="shared" si="95"/>
        <v>0</v>
      </c>
      <c r="J90" s="12">
        <f t="shared" si="96"/>
        <v>403.25959999999998</v>
      </c>
      <c r="K90" s="12">
        <f>$C$9*K$14</f>
        <v>74.571875000000006</v>
      </c>
      <c r="L90" s="12">
        <f t="shared" si="97"/>
        <v>1039.251475</v>
      </c>
      <c r="M90" s="17">
        <f t="shared" si="98"/>
        <v>1.1972943260368665</v>
      </c>
      <c r="O90" s="12">
        <f>O89+$D$22</f>
        <v>868</v>
      </c>
      <c r="P90" s="12">
        <f t="shared" si="99"/>
        <v>500</v>
      </c>
      <c r="Q90" s="12">
        <f t="shared" si="100"/>
        <v>504.27899999999994</v>
      </c>
      <c r="R90" s="12">
        <f t="shared" si="101"/>
        <v>368</v>
      </c>
      <c r="S90" s="12">
        <f t="shared" si="102"/>
        <v>421.24003199999993</v>
      </c>
      <c r="T90" s="12">
        <f t="shared" si="103"/>
        <v>0</v>
      </c>
      <c r="U90" s="12">
        <f t="shared" si="104"/>
        <v>0</v>
      </c>
      <c r="V90" s="12">
        <f t="shared" si="105"/>
        <v>0</v>
      </c>
      <c r="W90" s="12">
        <f t="shared" si="106"/>
        <v>0</v>
      </c>
      <c r="X90" s="12">
        <f t="shared" si="107"/>
        <v>0</v>
      </c>
      <c r="Y90" s="12">
        <f>$C$9*Y$14</f>
        <v>0</v>
      </c>
      <c r="Z90" s="12">
        <f t="shared" si="108"/>
        <v>925.51903199999992</v>
      </c>
      <c r="AA90" s="17">
        <f t="shared" si="109"/>
        <v>1.0662661658986174</v>
      </c>
      <c r="AC90" s="12">
        <f>AC89+$D$22</f>
        <v>868</v>
      </c>
      <c r="AD90" s="12">
        <f t="shared" si="110"/>
        <v>0</v>
      </c>
      <c r="AE90" s="12">
        <f t="shared" si="111"/>
        <v>0</v>
      </c>
      <c r="AF90" s="12">
        <f t="shared" si="112"/>
        <v>600</v>
      </c>
      <c r="AG90" s="12">
        <f t="shared" si="113"/>
        <v>855</v>
      </c>
      <c r="AH90" s="12">
        <f t="shared" si="114"/>
        <v>0</v>
      </c>
      <c r="AI90" s="12">
        <f t="shared" si="115"/>
        <v>0</v>
      </c>
      <c r="AJ90" s="12">
        <f t="shared" si="116"/>
        <v>0</v>
      </c>
      <c r="AK90" s="12">
        <f t="shared" si="117"/>
        <v>0</v>
      </c>
      <c r="AL90" s="12">
        <f t="shared" si="118"/>
        <v>464.3904</v>
      </c>
      <c r="AM90" s="12">
        <f>$C$9*AM$14</f>
        <v>0</v>
      </c>
      <c r="AN90" s="12">
        <f t="shared" si="119"/>
        <v>1319.3904</v>
      </c>
      <c r="AO90" s="17">
        <f t="shared" si="120"/>
        <v>1.5200350230414748</v>
      </c>
      <c r="AQ90" s="12">
        <f>AQ89+$D$22</f>
        <v>868</v>
      </c>
      <c r="AR90" s="12">
        <f t="shared" si="121"/>
        <v>0</v>
      </c>
      <c r="AS90" s="12">
        <f t="shared" si="122"/>
        <v>0</v>
      </c>
      <c r="AT90" s="12">
        <f t="shared" si="123"/>
        <v>350</v>
      </c>
      <c r="AU90" s="12">
        <f t="shared" si="124"/>
        <v>389.82299999999987</v>
      </c>
      <c r="AV90" s="12">
        <f t="shared" si="125"/>
        <v>250</v>
      </c>
      <c r="AW90" s="12">
        <f t="shared" si="126"/>
        <v>332.39549999999997</v>
      </c>
      <c r="AX90" s="12">
        <f t="shared" si="127"/>
        <v>268</v>
      </c>
      <c r="AY90" s="12">
        <f t="shared" si="128"/>
        <v>394.12080000000003</v>
      </c>
      <c r="AZ90" s="12">
        <f t="shared" si="129"/>
        <v>0</v>
      </c>
      <c r="BA90" s="12">
        <f>$C$9*BA$14</f>
        <v>0</v>
      </c>
      <c r="BB90" s="12">
        <f t="shared" si="130"/>
        <v>1116.3392999999999</v>
      </c>
      <c r="BC90" s="17">
        <f t="shared" si="131"/>
        <v>1.286105184331797</v>
      </c>
    </row>
    <row r="91" spans="1:55" hidden="1" x14ac:dyDescent="0.25">
      <c r="A91" s="12">
        <f>A90+$D$22</f>
        <v>878.5</v>
      </c>
      <c r="B91" s="12">
        <f t="shared" si="88"/>
        <v>0</v>
      </c>
      <c r="C91" s="12">
        <f t="shared" si="89"/>
        <v>0</v>
      </c>
      <c r="D91" s="12">
        <f t="shared" si="90"/>
        <v>600</v>
      </c>
      <c r="E91" s="12">
        <f t="shared" si="91"/>
        <v>561.41999999999996</v>
      </c>
      <c r="F91" s="12">
        <f t="shared" si="92"/>
        <v>0</v>
      </c>
      <c r="G91" s="12">
        <f t="shared" si="93"/>
        <v>0</v>
      </c>
      <c r="H91" s="12">
        <f t="shared" si="94"/>
        <v>0</v>
      </c>
      <c r="I91" s="12">
        <f t="shared" si="95"/>
        <v>0</v>
      </c>
      <c r="J91" s="12">
        <f t="shared" si="96"/>
        <v>419.05894999999998</v>
      </c>
      <c r="K91" s="12">
        <f>$C$9*K$14</f>
        <v>74.571875000000006</v>
      </c>
      <c r="L91" s="12">
        <f t="shared" si="97"/>
        <v>1055.050825</v>
      </c>
      <c r="M91" s="17">
        <f t="shared" si="98"/>
        <v>1.2009684974388162</v>
      </c>
      <c r="O91" s="12">
        <f>O90+$D$22</f>
        <v>878.5</v>
      </c>
      <c r="P91" s="12">
        <f t="shared" si="99"/>
        <v>500</v>
      </c>
      <c r="Q91" s="12">
        <f t="shared" si="100"/>
        <v>504.27899999999994</v>
      </c>
      <c r="R91" s="12">
        <f t="shared" si="101"/>
        <v>378.5</v>
      </c>
      <c r="S91" s="12">
        <f t="shared" si="102"/>
        <v>433.25910899999997</v>
      </c>
      <c r="T91" s="12">
        <f t="shared" si="103"/>
        <v>0</v>
      </c>
      <c r="U91" s="12">
        <f t="shared" si="104"/>
        <v>0</v>
      </c>
      <c r="V91" s="12">
        <f t="shared" si="105"/>
        <v>0</v>
      </c>
      <c r="W91" s="12">
        <f t="shared" si="106"/>
        <v>0</v>
      </c>
      <c r="X91" s="12">
        <f t="shared" si="107"/>
        <v>0</v>
      </c>
      <c r="Y91" s="12">
        <f>$C$9*Y$14</f>
        <v>0</v>
      </c>
      <c r="Z91" s="12">
        <f t="shared" si="108"/>
        <v>937.53810899999985</v>
      </c>
      <c r="AA91" s="17">
        <f t="shared" si="109"/>
        <v>1.0672033113261239</v>
      </c>
      <c r="AC91" s="12">
        <f>AC90+$D$22</f>
        <v>878.5</v>
      </c>
      <c r="AD91" s="12">
        <f t="shared" si="110"/>
        <v>0</v>
      </c>
      <c r="AE91" s="12">
        <f t="shared" si="111"/>
        <v>0</v>
      </c>
      <c r="AF91" s="12">
        <f t="shared" si="112"/>
        <v>600</v>
      </c>
      <c r="AG91" s="12">
        <f t="shared" si="113"/>
        <v>855</v>
      </c>
      <c r="AH91" s="12">
        <f t="shared" si="114"/>
        <v>0</v>
      </c>
      <c r="AI91" s="12">
        <f t="shared" si="115"/>
        <v>0</v>
      </c>
      <c r="AJ91" s="12">
        <f t="shared" si="116"/>
        <v>0</v>
      </c>
      <c r="AK91" s="12">
        <f t="shared" si="117"/>
        <v>0</v>
      </c>
      <c r="AL91" s="12">
        <f t="shared" si="118"/>
        <v>482.58480000000003</v>
      </c>
      <c r="AM91" s="12">
        <f>$C$9*AM$14</f>
        <v>0</v>
      </c>
      <c r="AN91" s="12">
        <f t="shared" si="119"/>
        <v>1337.5848000000001</v>
      </c>
      <c r="AO91" s="17">
        <f t="shared" si="120"/>
        <v>1.5225780307342061</v>
      </c>
      <c r="AQ91" s="12">
        <f>AQ90+$D$22</f>
        <v>878.5</v>
      </c>
      <c r="AR91" s="12">
        <f t="shared" si="121"/>
        <v>0</v>
      </c>
      <c r="AS91" s="12">
        <f t="shared" si="122"/>
        <v>0</v>
      </c>
      <c r="AT91" s="12">
        <f t="shared" si="123"/>
        <v>350</v>
      </c>
      <c r="AU91" s="12">
        <f t="shared" si="124"/>
        <v>389.82299999999987</v>
      </c>
      <c r="AV91" s="12">
        <f t="shared" si="125"/>
        <v>250</v>
      </c>
      <c r="AW91" s="12">
        <f t="shared" si="126"/>
        <v>332.39549999999997</v>
      </c>
      <c r="AX91" s="12">
        <f t="shared" si="127"/>
        <v>278.5</v>
      </c>
      <c r="AY91" s="12">
        <f t="shared" si="128"/>
        <v>409.56209999999999</v>
      </c>
      <c r="AZ91" s="12">
        <f t="shared" si="129"/>
        <v>0</v>
      </c>
      <c r="BA91" s="12">
        <f>$C$9*BA$14</f>
        <v>0</v>
      </c>
      <c r="BB91" s="12">
        <f t="shared" si="130"/>
        <v>1131.7805999999998</v>
      </c>
      <c r="BC91" s="17">
        <f t="shared" si="131"/>
        <v>1.2883103016505404</v>
      </c>
    </row>
    <row r="92" spans="1:55" hidden="1" x14ac:dyDescent="0.25">
      <c r="A92" s="12">
        <f>A91+$D$22</f>
        <v>889</v>
      </c>
      <c r="B92" s="12">
        <f t="shared" si="88"/>
        <v>0</v>
      </c>
      <c r="C92" s="12">
        <f t="shared" si="89"/>
        <v>0</v>
      </c>
      <c r="D92" s="12">
        <f t="shared" si="90"/>
        <v>600</v>
      </c>
      <c r="E92" s="12">
        <f t="shared" si="91"/>
        <v>561.41999999999996</v>
      </c>
      <c r="F92" s="12">
        <f t="shared" si="92"/>
        <v>0</v>
      </c>
      <c r="G92" s="12">
        <f t="shared" si="93"/>
        <v>0</v>
      </c>
      <c r="H92" s="12">
        <f t="shared" si="94"/>
        <v>0</v>
      </c>
      <c r="I92" s="12">
        <f t="shared" si="95"/>
        <v>0</v>
      </c>
      <c r="J92" s="12">
        <f t="shared" si="96"/>
        <v>434.85830000000004</v>
      </c>
      <c r="K92" s="12">
        <f>$C$9*K$14</f>
        <v>74.571875000000006</v>
      </c>
      <c r="L92" s="12">
        <f t="shared" si="97"/>
        <v>1070.850175</v>
      </c>
      <c r="M92" s="17">
        <f t="shared" si="98"/>
        <v>1.2045558773903262</v>
      </c>
      <c r="O92" s="12">
        <f>O91+$D$22</f>
        <v>889</v>
      </c>
      <c r="P92" s="12">
        <f t="shared" si="99"/>
        <v>500</v>
      </c>
      <c r="Q92" s="12">
        <f t="shared" si="100"/>
        <v>504.27899999999994</v>
      </c>
      <c r="R92" s="12">
        <f t="shared" si="101"/>
        <v>389</v>
      </c>
      <c r="S92" s="12">
        <f t="shared" si="102"/>
        <v>445.27818599999989</v>
      </c>
      <c r="T92" s="12">
        <f t="shared" si="103"/>
        <v>0</v>
      </c>
      <c r="U92" s="12">
        <f t="shared" si="104"/>
        <v>0</v>
      </c>
      <c r="V92" s="12">
        <f t="shared" si="105"/>
        <v>0</v>
      </c>
      <c r="W92" s="12">
        <f t="shared" si="106"/>
        <v>0</v>
      </c>
      <c r="X92" s="12">
        <f t="shared" si="107"/>
        <v>0</v>
      </c>
      <c r="Y92" s="12">
        <f>$C$9*Y$14</f>
        <v>0</v>
      </c>
      <c r="Z92" s="12">
        <f t="shared" si="108"/>
        <v>949.55718599999977</v>
      </c>
      <c r="AA92" s="17">
        <f t="shared" si="109"/>
        <v>1.0681183194600672</v>
      </c>
      <c r="AC92" s="12">
        <f>AC91+$D$22</f>
        <v>889</v>
      </c>
      <c r="AD92" s="12">
        <f t="shared" si="110"/>
        <v>0</v>
      </c>
      <c r="AE92" s="12">
        <f t="shared" si="111"/>
        <v>0</v>
      </c>
      <c r="AF92" s="12">
        <f t="shared" si="112"/>
        <v>600</v>
      </c>
      <c r="AG92" s="12">
        <f t="shared" si="113"/>
        <v>855</v>
      </c>
      <c r="AH92" s="12">
        <f t="shared" si="114"/>
        <v>0</v>
      </c>
      <c r="AI92" s="12">
        <f t="shared" si="115"/>
        <v>0</v>
      </c>
      <c r="AJ92" s="12">
        <f t="shared" si="116"/>
        <v>0</v>
      </c>
      <c r="AK92" s="12">
        <f t="shared" si="117"/>
        <v>0</v>
      </c>
      <c r="AL92" s="12">
        <f t="shared" si="118"/>
        <v>500.7792</v>
      </c>
      <c r="AM92" s="12">
        <f>$C$9*AM$14</f>
        <v>0</v>
      </c>
      <c r="AN92" s="12">
        <f t="shared" si="119"/>
        <v>1355.7791999999999</v>
      </c>
      <c r="AO92" s="17">
        <f t="shared" si="120"/>
        <v>1.5250609673790776</v>
      </c>
      <c r="AQ92" s="12">
        <f>AQ91+$D$22</f>
        <v>889</v>
      </c>
      <c r="AR92" s="12">
        <f t="shared" si="121"/>
        <v>0</v>
      </c>
      <c r="AS92" s="12">
        <f t="shared" si="122"/>
        <v>0</v>
      </c>
      <c r="AT92" s="12">
        <f t="shared" si="123"/>
        <v>350</v>
      </c>
      <c r="AU92" s="12">
        <f t="shared" si="124"/>
        <v>389.82299999999987</v>
      </c>
      <c r="AV92" s="12">
        <f t="shared" si="125"/>
        <v>250</v>
      </c>
      <c r="AW92" s="12">
        <f t="shared" si="126"/>
        <v>332.39549999999997</v>
      </c>
      <c r="AX92" s="12">
        <f t="shared" si="127"/>
        <v>289</v>
      </c>
      <c r="AY92" s="12">
        <f t="shared" si="128"/>
        <v>425.00340000000006</v>
      </c>
      <c r="AZ92" s="12">
        <f t="shared" si="129"/>
        <v>0</v>
      </c>
      <c r="BA92" s="12">
        <f>$C$9*BA$14</f>
        <v>0</v>
      </c>
      <c r="BB92" s="12">
        <f t="shared" si="130"/>
        <v>1147.2219</v>
      </c>
      <c r="BC92" s="17">
        <f t="shared" si="131"/>
        <v>1.2904633295838019</v>
      </c>
    </row>
    <row r="93" spans="1:55" hidden="1" x14ac:dyDescent="0.25">
      <c r="A93" s="12">
        <f>A92+$D$22</f>
        <v>899.5</v>
      </c>
      <c r="B93" s="12">
        <f t="shared" si="88"/>
        <v>0</v>
      </c>
      <c r="C93" s="12">
        <f t="shared" si="89"/>
        <v>0</v>
      </c>
      <c r="D93" s="12">
        <f t="shared" si="90"/>
        <v>600</v>
      </c>
      <c r="E93" s="12">
        <f t="shared" si="91"/>
        <v>561.41999999999996</v>
      </c>
      <c r="F93" s="12">
        <f t="shared" si="92"/>
        <v>0</v>
      </c>
      <c r="G93" s="12">
        <f t="shared" si="93"/>
        <v>0</v>
      </c>
      <c r="H93" s="12">
        <f t="shared" si="94"/>
        <v>0</v>
      </c>
      <c r="I93" s="12">
        <f t="shared" si="95"/>
        <v>0</v>
      </c>
      <c r="J93" s="12">
        <f t="shared" si="96"/>
        <v>450.65764999999999</v>
      </c>
      <c r="K93" s="12">
        <f>$C$9*K$14</f>
        <v>74.571875000000006</v>
      </c>
      <c r="L93" s="12">
        <f t="shared" si="97"/>
        <v>1086.649525</v>
      </c>
      <c r="M93" s="17">
        <f t="shared" si="98"/>
        <v>1.2080595052807115</v>
      </c>
      <c r="O93" s="12">
        <f>O92+$D$22</f>
        <v>899.5</v>
      </c>
      <c r="P93" s="12">
        <f t="shared" si="99"/>
        <v>500</v>
      </c>
      <c r="Q93" s="12">
        <f t="shared" si="100"/>
        <v>504.27899999999994</v>
      </c>
      <c r="R93" s="12">
        <f t="shared" si="101"/>
        <v>399.5</v>
      </c>
      <c r="S93" s="12">
        <f t="shared" si="102"/>
        <v>457.29726299999993</v>
      </c>
      <c r="T93" s="12">
        <f t="shared" si="103"/>
        <v>0</v>
      </c>
      <c r="U93" s="12">
        <f t="shared" si="104"/>
        <v>0</v>
      </c>
      <c r="V93" s="12">
        <f t="shared" si="105"/>
        <v>0</v>
      </c>
      <c r="W93" s="12">
        <f t="shared" si="106"/>
        <v>0</v>
      </c>
      <c r="X93" s="12">
        <f t="shared" si="107"/>
        <v>0</v>
      </c>
      <c r="Y93" s="12">
        <f>$C$9*Y$14</f>
        <v>0</v>
      </c>
      <c r="Z93" s="12">
        <f t="shared" si="108"/>
        <v>961.57626299999993</v>
      </c>
      <c r="AA93" s="17">
        <f t="shared" si="109"/>
        <v>1.069011965536409</v>
      </c>
      <c r="AC93" s="12">
        <f>AC92+$D$22</f>
        <v>899.5</v>
      </c>
      <c r="AD93" s="12">
        <f t="shared" si="110"/>
        <v>0</v>
      </c>
      <c r="AE93" s="12">
        <f t="shared" si="111"/>
        <v>0</v>
      </c>
      <c r="AF93" s="12">
        <f t="shared" si="112"/>
        <v>600</v>
      </c>
      <c r="AG93" s="12">
        <f t="shared" si="113"/>
        <v>855</v>
      </c>
      <c r="AH93" s="12">
        <f t="shared" si="114"/>
        <v>0</v>
      </c>
      <c r="AI93" s="12">
        <f t="shared" si="115"/>
        <v>0</v>
      </c>
      <c r="AJ93" s="12">
        <f t="shared" si="116"/>
        <v>0</v>
      </c>
      <c r="AK93" s="12">
        <f t="shared" si="117"/>
        <v>0</v>
      </c>
      <c r="AL93" s="12">
        <f t="shared" si="118"/>
        <v>518.97360000000003</v>
      </c>
      <c r="AM93" s="12">
        <f>$C$9*AM$14</f>
        <v>0</v>
      </c>
      <c r="AN93" s="12">
        <f t="shared" si="119"/>
        <v>1373.9736</v>
      </c>
      <c r="AO93" s="17">
        <f t="shared" si="120"/>
        <v>1.5274859366314619</v>
      </c>
      <c r="AQ93" s="12">
        <f>AQ92+$D$22</f>
        <v>899.5</v>
      </c>
      <c r="AR93" s="12">
        <f t="shared" si="121"/>
        <v>0</v>
      </c>
      <c r="AS93" s="12">
        <f t="shared" si="122"/>
        <v>0</v>
      </c>
      <c r="AT93" s="12">
        <f t="shared" si="123"/>
        <v>350</v>
      </c>
      <c r="AU93" s="12">
        <f t="shared" si="124"/>
        <v>389.82299999999987</v>
      </c>
      <c r="AV93" s="12">
        <f t="shared" si="125"/>
        <v>250</v>
      </c>
      <c r="AW93" s="12">
        <f t="shared" si="126"/>
        <v>332.39549999999997</v>
      </c>
      <c r="AX93" s="12">
        <f t="shared" si="127"/>
        <v>299.5</v>
      </c>
      <c r="AY93" s="12">
        <f t="shared" si="128"/>
        <v>440.44470000000001</v>
      </c>
      <c r="AZ93" s="12">
        <f t="shared" si="129"/>
        <v>0</v>
      </c>
      <c r="BA93" s="12">
        <f>$C$9*BA$14</f>
        <v>0</v>
      </c>
      <c r="BB93" s="12">
        <f t="shared" si="130"/>
        <v>1162.6632</v>
      </c>
      <c r="BC93" s="17">
        <f t="shared" si="131"/>
        <v>1.2925660922734852</v>
      </c>
    </row>
    <row r="94" spans="1:55" hidden="1" x14ac:dyDescent="0.25">
      <c r="A94" s="12">
        <f>A93+$D$22</f>
        <v>910</v>
      </c>
      <c r="B94" s="12">
        <f t="shared" si="88"/>
        <v>0</v>
      </c>
      <c r="C94" s="12">
        <f t="shared" si="89"/>
        <v>0</v>
      </c>
      <c r="D94" s="12">
        <f t="shared" si="90"/>
        <v>600</v>
      </c>
      <c r="E94" s="12">
        <f t="shared" si="91"/>
        <v>561.41999999999996</v>
      </c>
      <c r="F94" s="12">
        <f t="shared" si="92"/>
        <v>0</v>
      </c>
      <c r="G94" s="12">
        <f t="shared" si="93"/>
        <v>0</v>
      </c>
      <c r="H94" s="12">
        <f t="shared" si="94"/>
        <v>0</v>
      </c>
      <c r="I94" s="12">
        <f t="shared" si="95"/>
        <v>0</v>
      </c>
      <c r="J94" s="12">
        <f t="shared" si="96"/>
        <v>466.45699999999999</v>
      </c>
      <c r="K94" s="12">
        <f>$C$9*K$14</f>
        <v>74.571875000000006</v>
      </c>
      <c r="L94" s="12">
        <f t="shared" si="97"/>
        <v>1102.448875</v>
      </c>
      <c r="M94" s="17">
        <f t="shared" si="98"/>
        <v>1.2114822802197802</v>
      </c>
      <c r="O94" s="12">
        <f>O93+$D$22</f>
        <v>910</v>
      </c>
      <c r="P94" s="12">
        <f t="shared" si="99"/>
        <v>500</v>
      </c>
      <c r="Q94" s="12">
        <f t="shared" si="100"/>
        <v>504.27899999999994</v>
      </c>
      <c r="R94" s="12">
        <f t="shared" si="101"/>
        <v>410</v>
      </c>
      <c r="S94" s="12">
        <f t="shared" si="102"/>
        <v>469.31633999999991</v>
      </c>
      <c r="T94" s="12">
        <f t="shared" si="103"/>
        <v>0</v>
      </c>
      <c r="U94" s="12">
        <f t="shared" si="104"/>
        <v>0</v>
      </c>
      <c r="V94" s="12">
        <f t="shared" si="105"/>
        <v>0</v>
      </c>
      <c r="W94" s="12">
        <f t="shared" si="106"/>
        <v>0</v>
      </c>
      <c r="X94" s="12">
        <f t="shared" si="107"/>
        <v>0</v>
      </c>
      <c r="Y94" s="12">
        <f>$C$9*Y$14</f>
        <v>0</v>
      </c>
      <c r="Z94" s="12">
        <f t="shared" si="108"/>
        <v>973.59533999999985</v>
      </c>
      <c r="AA94" s="17">
        <f t="shared" si="109"/>
        <v>1.0698849890109889</v>
      </c>
      <c r="AC94" s="12">
        <f>AC93+$D$22</f>
        <v>910</v>
      </c>
      <c r="AD94" s="12">
        <f t="shared" si="110"/>
        <v>0</v>
      </c>
      <c r="AE94" s="12">
        <f t="shared" si="111"/>
        <v>0</v>
      </c>
      <c r="AF94" s="12">
        <f t="shared" si="112"/>
        <v>600</v>
      </c>
      <c r="AG94" s="12">
        <f t="shared" si="113"/>
        <v>855</v>
      </c>
      <c r="AH94" s="12">
        <f t="shared" si="114"/>
        <v>0</v>
      </c>
      <c r="AI94" s="12">
        <f t="shared" si="115"/>
        <v>0</v>
      </c>
      <c r="AJ94" s="12">
        <f t="shared" si="116"/>
        <v>0</v>
      </c>
      <c r="AK94" s="12">
        <f t="shared" si="117"/>
        <v>0</v>
      </c>
      <c r="AL94" s="12">
        <f t="shared" si="118"/>
        <v>537.16800000000001</v>
      </c>
      <c r="AM94" s="12">
        <f>$C$9*AM$14</f>
        <v>0</v>
      </c>
      <c r="AN94" s="12">
        <f t="shared" si="119"/>
        <v>1392.1680000000001</v>
      </c>
      <c r="AO94" s="17">
        <f t="shared" si="120"/>
        <v>1.5298549450549452</v>
      </c>
      <c r="AQ94" s="12">
        <f>AQ93+$D$22</f>
        <v>910</v>
      </c>
      <c r="AR94" s="12">
        <f t="shared" si="121"/>
        <v>0</v>
      </c>
      <c r="AS94" s="12">
        <f t="shared" si="122"/>
        <v>0</v>
      </c>
      <c r="AT94" s="12">
        <f t="shared" si="123"/>
        <v>350</v>
      </c>
      <c r="AU94" s="12">
        <f t="shared" si="124"/>
        <v>389.82299999999987</v>
      </c>
      <c r="AV94" s="12">
        <f t="shared" si="125"/>
        <v>250</v>
      </c>
      <c r="AW94" s="12">
        <f t="shared" si="126"/>
        <v>332.39549999999997</v>
      </c>
      <c r="AX94" s="12">
        <f t="shared" si="127"/>
        <v>310</v>
      </c>
      <c r="AY94" s="12">
        <f t="shared" si="128"/>
        <v>455.88599999999997</v>
      </c>
      <c r="AZ94" s="12">
        <f t="shared" si="129"/>
        <v>0</v>
      </c>
      <c r="BA94" s="12">
        <f>$C$9*BA$14</f>
        <v>0</v>
      </c>
      <c r="BB94" s="12">
        <f t="shared" si="130"/>
        <v>1178.1044999999999</v>
      </c>
      <c r="BC94" s="17">
        <f t="shared" si="131"/>
        <v>1.2946203296703296</v>
      </c>
    </row>
    <row r="95" spans="1:55" hidden="1" x14ac:dyDescent="0.25">
      <c r="A95" s="12">
        <f>A94+$D$22</f>
        <v>920.5</v>
      </c>
      <c r="B95" s="12">
        <f t="shared" si="88"/>
        <v>0</v>
      </c>
      <c r="C95" s="12">
        <f t="shared" si="89"/>
        <v>0</v>
      </c>
      <c r="D95" s="12">
        <f t="shared" si="90"/>
        <v>600</v>
      </c>
      <c r="E95" s="12">
        <f t="shared" si="91"/>
        <v>561.41999999999996</v>
      </c>
      <c r="F95" s="12">
        <f t="shared" si="92"/>
        <v>0</v>
      </c>
      <c r="G95" s="12">
        <f t="shared" si="93"/>
        <v>0</v>
      </c>
      <c r="H95" s="12">
        <f t="shared" si="94"/>
        <v>0</v>
      </c>
      <c r="I95" s="12">
        <f t="shared" si="95"/>
        <v>0</v>
      </c>
      <c r="J95" s="12">
        <f t="shared" si="96"/>
        <v>482.25635</v>
      </c>
      <c r="K95" s="12">
        <f>$C$9*K$14</f>
        <v>74.571875000000006</v>
      </c>
      <c r="L95" s="12">
        <f t="shared" si="97"/>
        <v>1118.248225</v>
      </c>
      <c r="M95" s="17">
        <f t="shared" si="98"/>
        <v>1.214826969038566</v>
      </c>
      <c r="O95" s="12">
        <f>O94+$D$22</f>
        <v>920.5</v>
      </c>
      <c r="P95" s="12">
        <f t="shared" si="99"/>
        <v>500</v>
      </c>
      <c r="Q95" s="12">
        <f t="shared" si="100"/>
        <v>504.27899999999994</v>
      </c>
      <c r="R95" s="12">
        <f t="shared" si="101"/>
        <v>420.5</v>
      </c>
      <c r="S95" s="12">
        <f t="shared" si="102"/>
        <v>481.33541699999995</v>
      </c>
      <c r="T95" s="12">
        <f t="shared" si="103"/>
        <v>0</v>
      </c>
      <c r="U95" s="12">
        <f t="shared" si="104"/>
        <v>0</v>
      </c>
      <c r="V95" s="12">
        <f t="shared" si="105"/>
        <v>0</v>
      </c>
      <c r="W95" s="12">
        <f t="shared" si="106"/>
        <v>0</v>
      </c>
      <c r="X95" s="12">
        <f t="shared" si="107"/>
        <v>0</v>
      </c>
      <c r="Y95" s="12">
        <f>$C$9*Y$14</f>
        <v>0</v>
      </c>
      <c r="Z95" s="12">
        <f t="shared" si="108"/>
        <v>985.61441699999989</v>
      </c>
      <c r="AA95" s="17">
        <f t="shared" si="109"/>
        <v>1.070738095600217</v>
      </c>
      <c r="AC95" s="12">
        <f>AC94+$D$22</f>
        <v>920.5</v>
      </c>
      <c r="AD95" s="12">
        <f t="shared" si="110"/>
        <v>0</v>
      </c>
      <c r="AE95" s="12">
        <f t="shared" si="111"/>
        <v>0</v>
      </c>
      <c r="AF95" s="12">
        <f t="shared" si="112"/>
        <v>600</v>
      </c>
      <c r="AG95" s="12">
        <f t="shared" si="113"/>
        <v>855</v>
      </c>
      <c r="AH95" s="12">
        <f t="shared" si="114"/>
        <v>0</v>
      </c>
      <c r="AI95" s="12">
        <f t="shared" si="115"/>
        <v>0</v>
      </c>
      <c r="AJ95" s="12">
        <f t="shared" si="116"/>
        <v>0</v>
      </c>
      <c r="AK95" s="12">
        <f t="shared" si="117"/>
        <v>0</v>
      </c>
      <c r="AL95" s="12">
        <f t="shared" si="118"/>
        <v>555.36239999999998</v>
      </c>
      <c r="AM95" s="12">
        <f>$C$9*AM$14</f>
        <v>0</v>
      </c>
      <c r="AN95" s="12">
        <f t="shared" si="119"/>
        <v>1410.3624</v>
      </c>
      <c r="AO95" s="17">
        <f t="shared" si="120"/>
        <v>1.5321699076588811</v>
      </c>
      <c r="AQ95" s="12">
        <f>AQ94+$D$22</f>
        <v>920.5</v>
      </c>
      <c r="AR95" s="12">
        <f t="shared" si="121"/>
        <v>0</v>
      </c>
      <c r="AS95" s="12">
        <f t="shared" si="122"/>
        <v>0</v>
      </c>
      <c r="AT95" s="12">
        <f t="shared" si="123"/>
        <v>350</v>
      </c>
      <c r="AU95" s="12">
        <f t="shared" si="124"/>
        <v>389.82299999999987</v>
      </c>
      <c r="AV95" s="12">
        <f t="shared" si="125"/>
        <v>250</v>
      </c>
      <c r="AW95" s="12">
        <f t="shared" si="126"/>
        <v>332.39549999999997</v>
      </c>
      <c r="AX95" s="12">
        <f t="shared" si="127"/>
        <v>320.5</v>
      </c>
      <c r="AY95" s="12">
        <f t="shared" si="128"/>
        <v>471.32730000000004</v>
      </c>
      <c r="AZ95" s="12">
        <f t="shared" si="129"/>
        <v>0</v>
      </c>
      <c r="BA95" s="12">
        <f>$C$9*BA$14</f>
        <v>0</v>
      </c>
      <c r="BB95" s="12">
        <f t="shared" si="130"/>
        <v>1193.5457999999999</v>
      </c>
      <c r="BC95" s="17">
        <f t="shared" si="131"/>
        <v>1.2966277023356869</v>
      </c>
    </row>
    <row r="96" spans="1:55" hidden="1" x14ac:dyDescent="0.25">
      <c r="A96" s="12">
        <f>A95+$D$22</f>
        <v>931</v>
      </c>
      <c r="B96" s="12">
        <f t="shared" si="88"/>
        <v>0</v>
      </c>
      <c r="C96" s="12">
        <f t="shared" si="89"/>
        <v>0</v>
      </c>
      <c r="D96" s="12">
        <f t="shared" si="90"/>
        <v>600</v>
      </c>
      <c r="E96" s="12">
        <f t="shared" si="91"/>
        <v>561.41999999999996</v>
      </c>
      <c r="F96" s="12">
        <f t="shared" si="92"/>
        <v>0</v>
      </c>
      <c r="G96" s="12">
        <f t="shared" si="93"/>
        <v>0</v>
      </c>
      <c r="H96" s="12">
        <f t="shared" si="94"/>
        <v>0</v>
      </c>
      <c r="I96" s="12">
        <f t="shared" si="95"/>
        <v>0</v>
      </c>
      <c r="J96" s="12">
        <f t="shared" si="96"/>
        <v>498.0557</v>
      </c>
      <c r="K96" s="12">
        <f>$C$9*K$14</f>
        <v>74.571875000000006</v>
      </c>
      <c r="L96" s="12">
        <f t="shared" si="97"/>
        <v>1134.0475750000001</v>
      </c>
      <c r="M96" s="17">
        <f t="shared" si="98"/>
        <v>1.2180962137486575</v>
      </c>
      <c r="O96" s="12">
        <f>O95+$D$22</f>
        <v>931</v>
      </c>
      <c r="P96" s="12">
        <f t="shared" si="99"/>
        <v>500</v>
      </c>
      <c r="Q96" s="12">
        <f t="shared" si="100"/>
        <v>504.27899999999994</v>
      </c>
      <c r="R96" s="12">
        <f t="shared" si="101"/>
        <v>431</v>
      </c>
      <c r="S96" s="12">
        <f t="shared" si="102"/>
        <v>493.35449399999993</v>
      </c>
      <c r="T96" s="12">
        <f t="shared" si="103"/>
        <v>0</v>
      </c>
      <c r="U96" s="12">
        <f t="shared" si="104"/>
        <v>0</v>
      </c>
      <c r="V96" s="12">
        <f t="shared" si="105"/>
        <v>0</v>
      </c>
      <c r="W96" s="12">
        <f t="shared" si="106"/>
        <v>0</v>
      </c>
      <c r="X96" s="12">
        <f t="shared" si="107"/>
        <v>0</v>
      </c>
      <c r="Y96" s="12">
        <f>$C$9*Y$14</f>
        <v>0</v>
      </c>
      <c r="Z96" s="12">
        <f t="shared" si="108"/>
        <v>997.63349399999993</v>
      </c>
      <c r="AA96" s="17">
        <f t="shared" si="109"/>
        <v>1.0715719591836734</v>
      </c>
      <c r="AC96" s="12">
        <f>AC95+$D$22</f>
        <v>931</v>
      </c>
      <c r="AD96" s="12">
        <f t="shared" si="110"/>
        <v>0</v>
      </c>
      <c r="AE96" s="12">
        <f t="shared" si="111"/>
        <v>0</v>
      </c>
      <c r="AF96" s="12">
        <f t="shared" si="112"/>
        <v>600</v>
      </c>
      <c r="AG96" s="12">
        <f t="shared" si="113"/>
        <v>855</v>
      </c>
      <c r="AH96" s="12">
        <f t="shared" si="114"/>
        <v>0</v>
      </c>
      <c r="AI96" s="12">
        <f t="shared" si="115"/>
        <v>0</v>
      </c>
      <c r="AJ96" s="12">
        <f t="shared" si="116"/>
        <v>0</v>
      </c>
      <c r="AK96" s="12">
        <f t="shared" si="117"/>
        <v>0</v>
      </c>
      <c r="AL96" s="12">
        <f t="shared" si="118"/>
        <v>573.55679999999995</v>
      </c>
      <c r="AM96" s="12">
        <f>$C$9*AM$14</f>
        <v>0</v>
      </c>
      <c r="AN96" s="12">
        <f t="shared" si="119"/>
        <v>1428.5567999999998</v>
      </c>
      <c r="AO96" s="17">
        <f t="shared" si="120"/>
        <v>1.5344326530612242</v>
      </c>
      <c r="AQ96" s="12">
        <f>AQ95+$D$22</f>
        <v>931</v>
      </c>
      <c r="AR96" s="12">
        <f t="shared" si="121"/>
        <v>0</v>
      </c>
      <c r="AS96" s="12">
        <f t="shared" si="122"/>
        <v>0</v>
      </c>
      <c r="AT96" s="12">
        <f t="shared" si="123"/>
        <v>350</v>
      </c>
      <c r="AU96" s="12">
        <f t="shared" si="124"/>
        <v>389.82299999999987</v>
      </c>
      <c r="AV96" s="12">
        <f t="shared" si="125"/>
        <v>250</v>
      </c>
      <c r="AW96" s="12">
        <f t="shared" si="126"/>
        <v>332.39549999999997</v>
      </c>
      <c r="AX96" s="12">
        <f t="shared" si="127"/>
        <v>331</v>
      </c>
      <c r="AY96" s="12">
        <f t="shared" si="128"/>
        <v>486.76859999999999</v>
      </c>
      <c r="AZ96" s="12">
        <f t="shared" si="129"/>
        <v>0</v>
      </c>
      <c r="BA96" s="12">
        <f>$C$9*BA$14</f>
        <v>0</v>
      </c>
      <c r="BB96" s="12">
        <f t="shared" si="130"/>
        <v>1208.9870999999998</v>
      </c>
      <c r="BC96" s="17">
        <f t="shared" si="131"/>
        <v>1.2985897959183672</v>
      </c>
    </row>
    <row r="97" spans="1:55" hidden="1" x14ac:dyDescent="0.25">
      <c r="A97" s="12">
        <f>A96+$D$22</f>
        <v>941.5</v>
      </c>
      <c r="B97" s="12">
        <f t="shared" si="88"/>
        <v>0</v>
      </c>
      <c r="C97" s="12">
        <f t="shared" si="89"/>
        <v>0</v>
      </c>
      <c r="D97" s="12">
        <f t="shared" si="90"/>
        <v>600</v>
      </c>
      <c r="E97" s="12">
        <f t="shared" si="91"/>
        <v>561.41999999999996</v>
      </c>
      <c r="F97" s="12">
        <f t="shared" si="92"/>
        <v>0</v>
      </c>
      <c r="G97" s="12">
        <f t="shared" si="93"/>
        <v>0</v>
      </c>
      <c r="H97" s="12">
        <f t="shared" si="94"/>
        <v>0</v>
      </c>
      <c r="I97" s="12">
        <f t="shared" si="95"/>
        <v>0</v>
      </c>
      <c r="J97" s="12">
        <f t="shared" si="96"/>
        <v>513.85505000000001</v>
      </c>
      <c r="K97" s="12">
        <f>$C$9*K$14</f>
        <v>74.571875000000006</v>
      </c>
      <c r="L97" s="12">
        <f t="shared" si="97"/>
        <v>1149.8469250000001</v>
      </c>
      <c r="M97" s="17">
        <f t="shared" si="98"/>
        <v>1.2212925385023898</v>
      </c>
      <c r="O97" s="12">
        <f>O96+$D$22</f>
        <v>941.5</v>
      </c>
      <c r="P97" s="12">
        <f t="shared" si="99"/>
        <v>500</v>
      </c>
      <c r="Q97" s="12">
        <f t="shared" si="100"/>
        <v>504.27899999999994</v>
      </c>
      <c r="R97" s="12">
        <f t="shared" si="101"/>
        <v>441.5</v>
      </c>
      <c r="S97" s="12">
        <f t="shared" si="102"/>
        <v>505.37357099999991</v>
      </c>
      <c r="T97" s="12">
        <f t="shared" si="103"/>
        <v>0</v>
      </c>
      <c r="U97" s="12">
        <f t="shared" si="104"/>
        <v>0</v>
      </c>
      <c r="V97" s="12">
        <f t="shared" si="105"/>
        <v>0</v>
      </c>
      <c r="W97" s="12">
        <f t="shared" si="106"/>
        <v>0</v>
      </c>
      <c r="X97" s="12">
        <f t="shared" si="107"/>
        <v>0</v>
      </c>
      <c r="Y97" s="12">
        <f>$C$9*Y$14</f>
        <v>0</v>
      </c>
      <c r="Z97" s="12">
        <f t="shared" si="108"/>
        <v>1009.6525709999999</v>
      </c>
      <c r="AA97" s="17">
        <f t="shared" si="109"/>
        <v>1.0723872235793945</v>
      </c>
      <c r="AC97" s="12">
        <f>AC96+$D$22</f>
        <v>941.5</v>
      </c>
      <c r="AD97" s="12">
        <f t="shared" si="110"/>
        <v>0</v>
      </c>
      <c r="AE97" s="12">
        <f t="shared" si="111"/>
        <v>0</v>
      </c>
      <c r="AF97" s="12">
        <f t="shared" si="112"/>
        <v>600</v>
      </c>
      <c r="AG97" s="12">
        <f t="shared" si="113"/>
        <v>855</v>
      </c>
      <c r="AH97" s="12">
        <f t="shared" si="114"/>
        <v>0</v>
      </c>
      <c r="AI97" s="12">
        <f t="shared" si="115"/>
        <v>0</v>
      </c>
      <c r="AJ97" s="12">
        <f t="shared" si="116"/>
        <v>0</v>
      </c>
      <c r="AK97" s="12">
        <f t="shared" si="117"/>
        <v>0</v>
      </c>
      <c r="AL97" s="12">
        <f t="shared" si="118"/>
        <v>591.75120000000004</v>
      </c>
      <c r="AM97" s="12">
        <f>$C$9*AM$14</f>
        <v>0</v>
      </c>
      <c r="AN97" s="12">
        <f t="shared" si="119"/>
        <v>1446.7512000000002</v>
      </c>
      <c r="AO97" s="17">
        <f t="shared" si="120"/>
        <v>1.5366449283058949</v>
      </c>
      <c r="AQ97" s="12">
        <f>AQ96+$D$22</f>
        <v>941.5</v>
      </c>
      <c r="AR97" s="12">
        <f t="shared" si="121"/>
        <v>0</v>
      </c>
      <c r="AS97" s="12">
        <f t="shared" si="122"/>
        <v>0</v>
      </c>
      <c r="AT97" s="12">
        <f t="shared" si="123"/>
        <v>350</v>
      </c>
      <c r="AU97" s="12">
        <f t="shared" si="124"/>
        <v>389.82299999999987</v>
      </c>
      <c r="AV97" s="12">
        <f t="shared" si="125"/>
        <v>250</v>
      </c>
      <c r="AW97" s="12">
        <f t="shared" si="126"/>
        <v>332.39549999999997</v>
      </c>
      <c r="AX97" s="12">
        <f t="shared" si="127"/>
        <v>341.5</v>
      </c>
      <c r="AY97" s="12">
        <f t="shared" si="128"/>
        <v>502.2099</v>
      </c>
      <c r="AZ97" s="12">
        <f t="shared" si="129"/>
        <v>0</v>
      </c>
      <c r="BA97" s="12">
        <f>$C$9*BA$14</f>
        <v>0</v>
      </c>
      <c r="BB97" s="12">
        <f t="shared" si="130"/>
        <v>1224.4283999999998</v>
      </c>
      <c r="BC97" s="17">
        <f t="shared" si="131"/>
        <v>1.3005081253319168</v>
      </c>
    </row>
    <row r="98" spans="1:55" hidden="1" x14ac:dyDescent="0.25">
      <c r="A98" s="12">
        <f>A97+$D$22</f>
        <v>952</v>
      </c>
      <c r="B98" s="12">
        <f t="shared" si="88"/>
        <v>0</v>
      </c>
      <c r="C98" s="12">
        <f t="shared" si="89"/>
        <v>0</v>
      </c>
      <c r="D98" s="12">
        <f t="shared" si="90"/>
        <v>600</v>
      </c>
      <c r="E98" s="12">
        <f t="shared" si="91"/>
        <v>561.41999999999996</v>
      </c>
      <c r="F98" s="12">
        <f t="shared" si="92"/>
        <v>0</v>
      </c>
      <c r="G98" s="12">
        <f t="shared" si="93"/>
        <v>0</v>
      </c>
      <c r="H98" s="12">
        <f t="shared" si="94"/>
        <v>0</v>
      </c>
      <c r="I98" s="12">
        <f t="shared" si="95"/>
        <v>0</v>
      </c>
      <c r="J98" s="12">
        <f t="shared" si="96"/>
        <v>529.65440000000001</v>
      </c>
      <c r="K98" s="12">
        <f>$C$9*K$14</f>
        <v>74.571875000000006</v>
      </c>
      <c r="L98" s="12">
        <f t="shared" si="97"/>
        <v>1165.6462750000001</v>
      </c>
      <c r="M98" s="17">
        <f t="shared" si="98"/>
        <v>1.2244183560924371</v>
      </c>
      <c r="O98" s="12">
        <f>O97+$D$22</f>
        <v>952</v>
      </c>
      <c r="P98" s="12">
        <f t="shared" si="99"/>
        <v>500</v>
      </c>
      <c r="Q98" s="12">
        <f t="shared" si="100"/>
        <v>504.27899999999994</v>
      </c>
      <c r="R98" s="12">
        <f t="shared" si="101"/>
        <v>452</v>
      </c>
      <c r="S98" s="12">
        <f t="shared" si="102"/>
        <v>517.39264799999989</v>
      </c>
      <c r="T98" s="12">
        <f t="shared" si="103"/>
        <v>0</v>
      </c>
      <c r="U98" s="12">
        <f t="shared" si="104"/>
        <v>0</v>
      </c>
      <c r="V98" s="12">
        <f t="shared" si="105"/>
        <v>0</v>
      </c>
      <c r="W98" s="12">
        <f t="shared" si="106"/>
        <v>0</v>
      </c>
      <c r="X98" s="12">
        <f t="shared" si="107"/>
        <v>0</v>
      </c>
      <c r="Y98" s="12">
        <f>$C$9*Y$14</f>
        <v>0</v>
      </c>
      <c r="Z98" s="12">
        <f t="shared" si="108"/>
        <v>1021.6716479999998</v>
      </c>
      <c r="AA98" s="17">
        <f t="shared" si="109"/>
        <v>1.0731845042016805</v>
      </c>
      <c r="AC98" s="12">
        <f>AC97+$D$22</f>
        <v>952</v>
      </c>
      <c r="AD98" s="12">
        <f t="shared" si="110"/>
        <v>0</v>
      </c>
      <c r="AE98" s="12">
        <f t="shared" si="111"/>
        <v>0</v>
      </c>
      <c r="AF98" s="12">
        <f t="shared" si="112"/>
        <v>600</v>
      </c>
      <c r="AG98" s="12">
        <f t="shared" si="113"/>
        <v>855</v>
      </c>
      <c r="AH98" s="12">
        <f t="shared" si="114"/>
        <v>0</v>
      </c>
      <c r="AI98" s="12">
        <f t="shared" si="115"/>
        <v>0</v>
      </c>
      <c r="AJ98" s="12">
        <f t="shared" si="116"/>
        <v>0</v>
      </c>
      <c r="AK98" s="12">
        <f t="shared" si="117"/>
        <v>0</v>
      </c>
      <c r="AL98" s="12">
        <f t="shared" si="118"/>
        <v>609.94560000000001</v>
      </c>
      <c r="AM98" s="12">
        <f>$C$9*AM$14</f>
        <v>0</v>
      </c>
      <c r="AN98" s="12">
        <f t="shared" si="119"/>
        <v>1464.9456</v>
      </c>
      <c r="AO98" s="17">
        <f t="shared" si="120"/>
        <v>1.5388084033613445</v>
      </c>
      <c r="AQ98" s="12">
        <f>AQ97+$D$22</f>
        <v>952</v>
      </c>
      <c r="AR98" s="12">
        <f t="shared" si="121"/>
        <v>0</v>
      </c>
      <c r="AS98" s="12">
        <f t="shared" si="122"/>
        <v>0</v>
      </c>
      <c r="AT98" s="12">
        <f t="shared" si="123"/>
        <v>350</v>
      </c>
      <c r="AU98" s="12">
        <f t="shared" si="124"/>
        <v>389.82299999999987</v>
      </c>
      <c r="AV98" s="12">
        <f t="shared" si="125"/>
        <v>250</v>
      </c>
      <c r="AW98" s="12">
        <f t="shared" si="126"/>
        <v>332.39549999999997</v>
      </c>
      <c r="AX98" s="12">
        <f t="shared" si="127"/>
        <v>350</v>
      </c>
      <c r="AY98" s="12">
        <f t="shared" si="128"/>
        <v>514.71</v>
      </c>
      <c r="AZ98" s="12">
        <f t="shared" si="129"/>
        <v>3.1470840000000004</v>
      </c>
      <c r="BA98" s="12">
        <f>$C$9*BA$14</f>
        <v>0</v>
      </c>
      <c r="BB98" s="12">
        <f t="shared" si="130"/>
        <v>1240.0755839999997</v>
      </c>
      <c r="BC98" s="17">
        <f t="shared" si="131"/>
        <v>1.3026004033613443</v>
      </c>
    </row>
    <row r="99" spans="1:55" hidden="1" x14ac:dyDescent="0.25">
      <c r="A99" s="12">
        <f>A98+$D$22</f>
        <v>962.5</v>
      </c>
      <c r="B99" s="12">
        <f t="shared" si="88"/>
        <v>0</v>
      </c>
      <c r="C99" s="12">
        <f t="shared" si="89"/>
        <v>0</v>
      </c>
      <c r="D99" s="12">
        <f t="shared" si="90"/>
        <v>600</v>
      </c>
      <c r="E99" s="12">
        <f t="shared" si="91"/>
        <v>561.41999999999996</v>
      </c>
      <c r="F99" s="12">
        <f t="shared" si="92"/>
        <v>0</v>
      </c>
      <c r="G99" s="12">
        <f t="shared" si="93"/>
        <v>0</v>
      </c>
      <c r="H99" s="12">
        <f t="shared" si="94"/>
        <v>0</v>
      </c>
      <c r="I99" s="12">
        <f t="shared" si="95"/>
        <v>0</v>
      </c>
      <c r="J99" s="12">
        <f t="shared" si="96"/>
        <v>545.45375000000001</v>
      </c>
      <c r="K99" s="12">
        <f>$C$9*K$14</f>
        <v>74.571875000000006</v>
      </c>
      <c r="L99" s="12">
        <f t="shared" si="97"/>
        <v>1181.4456250000001</v>
      </c>
      <c r="M99" s="17">
        <f t="shared" si="98"/>
        <v>1.2274759740259742</v>
      </c>
      <c r="O99" s="12">
        <f>O98+$D$22</f>
        <v>962.5</v>
      </c>
      <c r="P99" s="12">
        <f t="shared" si="99"/>
        <v>500</v>
      </c>
      <c r="Q99" s="12">
        <f t="shared" si="100"/>
        <v>504.27899999999994</v>
      </c>
      <c r="R99" s="12">
        <f t="shared" si="101"/>
        <v>462.5</v>
      </c>
      <c r="S99" s="12">
        <f t="shared" si="102"/>
        <v>529.41172499999993</v>
      </c>
      <c r="T99" s="12">
        <f t="shared" si="103"/>
        <v>0</v>
      </c>
      <c r="U99" s="12">
        <f t="shared" si="104"/>
        <v>0</v>
      </c>
      <c r="V99" s="12">
        <f t="shared" si="105"/>
        <v>0</v>
      </c>
      <c r="W99" s="12">
        <f t="shared" si="106"/>
        <v>0</v>
      </c>
      <c r="X99" s="12">
        <f t="shared" si="107"/>
        <v>0</v>
      </c>
      <c r="Y99" s="12">
        <f>$C$9*Y$14</f>
        <v>0</v>
      </c>
      <c r="Z99" s="12">
        <f t="shared" si="108"/>
        <v>1033.6907249999999</v>
      </c>
      <c r="AA99" s="17">
        <f t="shared" si="109"/>
        <v>1.0739643896103896</v>
      </c>
      <c r="AC99" s="12">
        <f>AC98+$D$22</f>
        <v>962.5</v>
      </c>
      <c r="AD99" s="12">
        <f t="shared" si="110"/>
        <v>0</v>
      </c>
      <c r="AE99" s="12">
        <f t="shared" si="111"/>
        <v>0</v>
      </c>
      <c r="AF99" s="12">
        <f t="shared" si="112"/>
        <v>600</v>
      </c>
      <c r="AG99" s="12">
        <f t="shared" si="113"/>
        <v>855</v>
      </c>
      <c r="AH99" s="12">
        <f t="shared" si="114"/>
        <v>0</v>
      </c>
      <c r="AI99" s="12">
        <f t="shared" si="115"/>
        <v>0</v>
      </c>
      <c r="AJ99" s="12">
        <f t="shared" si="116"/>
        <v>0</v>
      </c>
      <c r="AK99" s="12">
        <f t="shared" si="117"/>
        <v>0</v>
      </c>
      <c r="AL99" s="12">
        <f t="shared" si="118"/>
        <v>628.14</v>
      </c>
      <c r="AM99" s="12">
        <f>$C$9*AM$14</f>
        <v>0</v>
      </c>
      <c r="AN99" s="12">
        <f t="shared" si="119"/>
        <v>1483.1399999999999</v>
      </c>
      <c r="AO99" s="17">
        <f t="shared" si="120"/>
        <v>1.5409246753246753</v>
      </c>
      <c r="AQ99" s="12">
        <f>AQ98+$D$22</f>
        <v>962.5</v>
      </c>
      <c r="AR99" s="12">
        <f t="shared" si="121"/>
        <v>0</v>
      </c>
      <c r="AS99" s="12">
        <f t="shared" si="122"/>
        <v>0</v>
      </c>
      <c r="AT99" s="12">
        <f t="shared" si="123"/>
        <v>350</v>
      </c>
      <c r="AU99" s="12">
        <f t="shared" si="124"/>
        <v>389.82299999999987</v>
      </c>
      <c r="AV99" s="12">
        <f t="shared" si="125"/>
        <v>250</v>
      </c>
      <c r="AW99" s="12">
        <f t="shared" si="126"/>
        <v>332.39549999999997</v>
      </c>
      <c r="AX99" s="12">
        <f t="shared" si="127"/>
        <v>350</v>
      </c>
      <c r="AY99" s="12">
        <f t="shared" si="128"/>
        <v>514.71</v>
      </c>
      <c r="AZ99" s="12">
        <f t="shared" si="129"/>
        <v>19.669275000000003</v>
      </c>
      <c r="BA99" s="12">
        <f>$C$9*BA$14</f>
        <v>0</v>
      </c>
      <c r="BB99" s="12">
        <f t="shared" si="130"/>
        <v>1256.5977749999997</v>
      </c>
      <c r="BC99" s="17">
        <f t="shared" si="131"/>
        <v>1.3055561298701295</v>
      </c>
    </row>
    <row r="100" spans="1:55" hidden="1" x14ac:dyDescent="0.25">
      <c r="A100" s="12">
        <f>A99+$D$22</f>
        <v>973</v>
      </c>
      <c r="B100" s="12">
        <f t="shared" si="88"/>
        <v>0</v>
      </c>
      <c r="C100" s="12">
        <f t="shared" si="89"/>
        <v>0</v>
      </c>
      <c r="D100" s="12">
        <f t="shared" si="90"/>
        <v>600</v>
      </c>
      <c r="E100" s="12">
        <f t="shared" si="91"/>
        <v>561.41999999999996</v>
      </c>
      <c r="F100" s="12">
        <f t="shared" si="92"/>
        <v>0</v>
      </c>
      <c r="G100" s="12">
        <f t="shared" si="93"/>
        <v>0</v>
      </c>
      <c r="H100" s="12">
        <f t="shared" si="94"/>
        <v>0</v>
      </c>
      <c r="I100" s="12">
        <f t="shared" si="95"/>
        <v>0</v>
      </c>
      <c r="J100" s="12">
        <f t="shared" si="96"/>
        <v>561.25310000000002</v>
      </c>
      <c r="K100" s="12">
        <f>$C$9*K$14</f>
        <v>74.571875000000006</v>
      </c>
      <c r="L100" s="12">
        <f t="shared" si="97"/>
        <v>1197.2449750000001</v>
      </c>
      <c r="M100" s="17">
        <f t="shared" si="98"/>
        <v>1.2304676002055499</v>
      </c>
      <c r="O100" s="12">
        <f>O99+$D$22</f>
        <v>973</v>
      </c>
      <c r="P100" s="12">
        <f t="shared" si="99"/>
        <v>500</v>
      </c>
      <c r="Q100" s="12">
        <f t="shared" si="100"/>
        <v>504.27899999999994</v>
      </c>
      <c r="R100" s="12">
        <f t="shared" si="101"/>
        <v>473</v>
      </c>
      <c r="S100" s="12">
        <f t="shared" si="102"/>
        <v>541.43080199999986</v>
      </c>
      <c r="T100" s="12">
        <f t="shared" si="103"/>
        <v>0</v>
      </c>
      <c r="U100" s="12">
        <f t="shared" si="104"/>
        <v>0</v>
      </c>
      <c r="V100" s="12">
        <f t="shared" si="105"/>
        <v>0</v>
      </c>
      <c r="W100" s="12">
        <f t="shared" si="106"/>
        <v>0</v>
      </c>
      <c r="X100" s="12">
        <f t="shared" si="107"/>
        <v>0</v>
      </c>
      <c r="Y100" s="12">
        <f>$C$9*Y$14</f>
        <v>0</v>
      </c>
      <c r="Z100" s="12">
        <f t="shared" si="108"/>
        <v>1045.7098019999999</v>
      </c>
      <c r="AA100" s="17">
        <f t="shared" si="109"/>
        <v>1.0747274429599176</v>
      </c>
      <c r="AC100" s="12">
        <f>AC99+$D$22</f>
        <v>973</v>
      </c>
      <c r="AD100" s="12">
        <f t="shared" si="110"/>
        <v>0</v>
      </c>
      <c r="AE100" s="12">
        <f t="shared" si="111"/>
        <v>0</v>
      </c>
      <c r="AF100" s="12">
        <f t="shared" si="112"/>
        <v>600</v>
      </c>
      <c r="AG100" s="12">
        <f t="shared" si="113"/>
        <v>855</v>
      </c>
      <c r="AH100" s="12">
        <f t="shared" si="114"/>
        <v>0</v>
      </c>
      <c r="AI100" s="12">
        <f t="shared" si="115"/>
        <v>0</v>
      </c>
      <c r="AJ100" s="12">
        <f t="shared" si="116"/>
        <v>0</v>
      </c>
      <c r="AK100" s="12">
        <f t="shared" si="117"/>
        <v>0</v>
      </c>
      <c r="AL100" s="12">
        <f t="shared" si="118"/>
        <v>646.33440000000007</v>
      </c>
      <c r="AM100" s="12">
        <f>$C$9*AM$14</f>
        <v>0</v>
      </c>
      <c r="AN100" s="12">
        <f t="shared" si="119"/>
        <v>1501.3344000000002</v>
      </c>
      <c r="AO100" s="17">
        <f t="shared" si="120"/>
        <v>1.5429952723535458</v>
      </c>
      <c r="AQ100" s="12">
        <f>AQ99+$D$22</f>
        <v>973</v>
      </c>
      <c r="AR100" s="12">
        <f t="shared" si="121"/>
        <v>0</v>
      </c>
      <c r="AS100" s="12">
        <f t="shared" si="122"/>
        <v>0</v>
      </c>
      <c r="AT100" s="12">
        <f t="shared" si="123"/>
        <v>350</v>
      </c>
      <c r="AU100" s="12">
        <f t="shared" si="124"/>
        <v>389.82299999999987</v>
      </c>
      <c r="AV100" s="12">
        <f t="shared" si="125"/>
        <v>250</v>
      </c>
      <c r="AW100" s="12">
        <f t="shared" si="126"/>
        <v>332.39549999999997</v>
      </c>
      <c r="AX100" s="12">
        <f t="shared" si="127"/>
        <v>350</v>
      </c>
      <c r="AY100" s="12">
        <f t="shared" si="128"/>
        <v>514.71</v>
      </c>
      <c r="AZ100" s="12">
        <f t="shared" si="129"/>
        <v>36.191466000000005</v>
      </c>
      <c r="BA100" s="12">
        <f>$C$9*BA$14</f>
        <v>0</v>
      </c>
      <c r="BB100" s="12">
        <f t="shared" si="130"/>
        <v>1273.1199659999997</v>
      </c>
      <c r="BC100" s="17">
        <f t="shared" si="131"/>
        <v>1.3084480637204519</v>
      </c>
    </row>
    <row r="101" spans="1:55" hidden="1" x14ac:dyDescent="0.25">
      <c r="A101" s="12">
        <f>A100+$D$22</f>
        <v>983.5</v>
      </c>
      <c r="B101" s="12">
        <f t="shared" si="88"/>
        <v>0</v>
      </c>
      <c r="C101" s="12">
        <f t="shared" si="89"/>
        <v>0</v>
      </c>
      <c r="D101" s="12">
        <f t="shared" si="90"/>
        <v>600</v>
      </c>
      <c r="E101" s="12">
        <f t="shared" si="91"/>
        <v>561.41999999999996</v>
      </c>
      <c r="F101" s="12">
        <f t="shared" si="92"/>
        <v>0</v>
      </c>
      <c r="G101" s="12">
        <f t="shared" si="93"/>
        <v>0</v>
      </c>
      <c r="H101" s="12">
        <f t="shared" si="94"/>
        <v>0</v>
      </c>
      <c r="I101" s="12">
        <f t="shared" si="95"/>
        <v>0</v>
      </c>
      <c r="J101" s="12">
        <f t="shared" si="96"/>
        <v>577.05245000000002</v>
      </c>
      <c r="K101" s="12">
        <f>$C$9*K$14</f>
        <v>74.571875000000006</v>
      </c>
      <c r="L101" s="12">
        <f t="shared" si="97"/>
        <v>1213.0443250000001</v>
      </c>
      <c r="M101" s="17">
        <f t="shared" si="98"/>
        <v>1.23339534824606</v>
      </c>
      <c r="O101" s="12">
        <f>O100+$D$22</f>
        <v>983.5</v>
      </c>
      <c r="P101" s="12">
        <f t="shared" si="99"/>
        <v>500</v>
      </c>
      <c r="Q101" s="12">
        <f t="shared" si="100"/>
        <v>504.27899999999994</v>
      </c>
      <c r="R101" s="12">
        <f t="shared" si="101"/>
        <v>483.5</v>
      </c>
      <c r="S101" s="12">
        <f t="shared" si="102"/>
        <v>553.4498789999999</v>
      </c>
      <c r="T101" s="12">
        <f t="shared" si="103"/>
        <v>0</v>
      </c>
      <c r="U101" s="12">
        <f t="shared" si="104"/>
        <v>0</v>
      </c>
      <c r="V101" s="12">
        <f t="shared" si="105"/>
        <v>0</v>
      </c>
      <c r="W101" s="12">
        <f t="shared" si="106"/>
        <v>0</v>
      </c>
      <c r="X101" s="12">
        <f t="shared" si="107"/>
        <v>0</v>
      </c>
      <c r="Y101" s="12">
        <f>$C$9*Y$14</f>
        <v>0</v>
      </c>
      <c r="Z101" s="12">
        <f t="shared" si="108"/>
        <v>1057.7288789999998</v>
      </c>
      <c r="AA101" s="17">
        <f t="shared" si="109"/>
        <v>1.0754742033553633</v>
      </c>
      <c r="AC101" s="12">
        <f>AC100+$D$22</f>
        <v>983.5</v>
      </c>
      <c r="AD101" s="12">
        <f t="shared" si="110"/>
        <v>0</v>
      </c>
      <c r="AE101" s="12">
        <f t="shared" si="111"/>
        <v>0</v>
      </c>
      <c r="AF101" s="12">
        <f t="shared" si="112"/>
        <v>600</v>
      </c>
      <c r="AG101" s="12">
        <f t="shared" si="113"/>
        <v>855</v>
      </c>
      <c r="AH101" s="12">
        <f t="shared" si="114"/>
        <v>0</v>
      </c>
      <c r="AI101" s="12">
        <f t="shared" si="115"/>
        <v>0</v>
      </c>
      <c r="AJ101" s="12">
        <f t="shared" si="116"/>
        <v>0</v>
      </c>
      <c r="AK101" s="12">
        <f t="shared" si="117"/>
        <v>0</v>
      </c>
      <c r="AL101" s="12">
        <f t="shared" si="118"/>
        <v>664.52880000000005</v>
      </c>
      <c r="AM101" s="12">
        <f>$C$9*AM$14</f>
        <v>0</v>
      </c>
      <c r="AN101" s="12">
        <f t="shared" si="119"/>
        <v>1519.5288</v>
      </c>
      <c r="AO101" s="17">
        <f t="shared" si="120"/>
        <v>1.5450216573462126</v>
      </c>
      <c r="AQ101" s="12">
        <f>AQ100+$D$22</f>
        <v>983.5</v>
      </c>
      <c r="AR101" s="12">
        <f t="shared" si="121"/>
        <v>0</v>
      </c>
      <c r="AS101" s="12">
        <f t="shared" si="122"/>
        <v>0</v>
      </c>
      <c r="AT101" s="12">
        <f t="shared" si="123"/>
        <v>350</v>
      </c>
      <c r="AU101" s="12">
        <f t="shared" si="124"/>
        <v>389.82299999999987</v>
      </c>
      <c r="AV101" s="12">
        <f t="shared" si="125"/>
        <v>250</v>
      </c>
      <c r="AW101" s="12">
        <f t="shared" si="126"/>
        <v>332.39549999999997</v>
      </c>
      <c r="AX101" s="12">
        <f t="shared" si="127"/>
        <v>350</v>
      </c>
      <c r="AY101" s="12">
        <f t="shared" si="128"/>
        <v>514.71</v>
      </c>
      <c r="AZ101" s="12">
        <f t="shared" si="129"/>
        <v>52.713657000000005</v>
      </c>
      <c r="BA101" s="12">
        <f>$C$9*BA$14</f>
        <v>0</v>
      </c>
      <c r="BB101" s="12">
        <f t="shared" si="130"/>
        <v>1289.6421569999998</v>
      </c>
      <c r="BC101" s="17">
        <f t="shared" si="131"/>
        <v>1.3112782480935432</v>
      </c>
    </row>
    <row r="102" spans="1:55" hidden="1" x14ac:dyDescent="0.25">
      <c r="A102" s="12">
        <f>A101+$D$22</f>
        <v>994</v>
      </c>
      <c r="B102" s="12">
        <f t="shared" si="88"/>
        <v>0</v>
      </c>
      <c r="C102" s="12">
        <f t="shared" si="89"/>
        <v>0</v>
      </c>
      <c r="D102" s="12">
        <f t="shared" si="90"/>
        <v>600</v>
      </c>
      <c r="E102" s="12">
        <f t="shared" si="91"/>
        <v>561.41999999999996</v>
      </c>
      <c r="F102" s="12">
        <f t="shared" si="92"/>
        <v>0</v>
      </c>
      <c r="G102" s="12">
        <f t="shared" si="93"/>
        <v>0</v>
      </c>
      <c r="H102" s="12">
        <f t="shared" si="94"/>
        <v>0</v>
      </c>
      <c r="I102" s="12">
        <f t="shared" si="95"/>
        <v>0</v>
      </c>
      <c r="J102" s="12">
        <f t="shared" si="96"/>
        <v>592.85180000000003</v>
      </c>
      <c r="K102" s="12">
        <f>$C$9*K$14</f>
        <v>74.571875000000006</v>
      </c>
      <c r="L102" s="12">
        <f t="shared" si="97"/>
        <v>1228.8436750000001</v>
      </c>
      <c r="M102" s="17">
        <f t="shared" si="98"/>
        <v>1.2362612424547283</v>
      </c>
      <c r="O102" s="12">
        <f>O101+$D$22</f>
        <v>994</v>
      </c>
      <c r="P102" s="12">
        <f t="shared" si="99"/>
        <v>500</v>
      </c>
      <c r="Q102" s="12">
        <f t="shared" si="100"/>
        <v>504.27899999999994</v>
      </c>
      <c r="R102" s="12">
        <f t="shared" si="101"/>
        <v>494</v>
      </c>
      <c r="S102" s="12">
        <f t="shared" si="102"/>
        <v>565.46895599999993</v>
      </c>
      <c r="T102" s="12">
        <f t="shared" si="103"/>
        <v>0</v>
      </c>
      <c r="U102" s="12">
        <f t="shared" si="104"/>
        <v>0</v>
      </c>
      <c r="V102" s="12">
        <f t="shared" si="105"/>
        <v>0</v>
      </c>
      <c r="W102" s="12">
        <f t="shared" si="106"/>
        <v>0</v>
      </c>
      <c r="X102" s="12">
        <f t="shared" si="107"/>
        <v>0</v>
      </c>
      <c r="Y102" s="12">
        <f>$C$9*Y$14</f>
        <v>0</v>
      </c>
      <c r="Z102" s="12">
        <f t="shared" si="108"/>
        <v>1069.7479559999999</v>
      </c>
      <c r="AA102" s="17">
        <f t="shared" si="109"/>
        <v>1.0762051871227363</v>
      </c>
      <c r="AC102" s="12">
        <f>AC101+$D$22</f>
        <v>994</v>
      </c>
      <c r="AD102" s="12">
        <f t="shared" si="110"/>
        <v>0</v>
      </c>
      <c r="AE102" s="12">
        <f t="shared" si="111"/>
        <v>0</v>
      </c>
      <c r="AF102" s="12">
        <f t="shared" si="112"/>
        <v>600</v>
      </c>
      <c r="AG102" s="12">
        <f t="shared" si="113"/>
        <v>855</v>
      </c>
      <c r="AH102" s="12">
        <f t="shared" si="114"/>
        <v>0</v>
      </c>
      <c r="AI102" s="12">
        <f t="shared" si="115"/>
        <v>0</v>
      </c>
      <c r="AJ102" s="12">
        <f t="shared" si="116"/>
        <v>0</v>
      </c>
      <c r="AK102" s="12">
        <f t="shared" si="117"/>
        <v>0</v>
      </c>
      <c r="AL102" s="12">
        <f t="shared" si="118"/>
        <v>682.72320000000002</v>
      </c>
      <c r="AM102" s="12">
        <f>$C$9*AM$14</f>
        <v>0</v>
      </c>
      <c r="AN102" s="12">
        <f t="shared" si="119"/>
        <v>1537.7231999999999</v>
      </c>
      <c r="AO102" s="17">
        <f t="shared" si="120"/>
        <v>1.5470052313883298</v>
      </c>
      <c r="AQ102" s="12">
        <f>AQ101+$D$22</f>
        <v>994</v>
      </c>
      <c r="AR102" s="12">
        <f t="shared" si="121"/>
        <v>0</v>
      </c>
      <c r="AS102" s="12">
        <f t="shared" si="122"/>
        <v>0</v>
      </c>
      <c r="AT102" s="12">
        <f t="shared" si="123"/>
        <v>350</v>
      </c>
      <c r="AU102" s="12">
        <f t="shared" si="124"/>
        <v>389.82299999999987</v>
      </c>
      <c r="AV102" s="12">
        <f t="shared" si="125"/>
        <v>250</v>
      </c>
      <c r="AW102" s="12">
        <f t="shared" si="126"/>
        <v>332.39549999999997</v>
      </c>
      <c r="AX102" s="12">
        <f t="shared" si="127"/>
        <v>350</v>
      </c>
      <c r="AY102" s="12">
        <f t="shared" si="128"/>
        <v>514.71</v>
      </c>
      <c r="AZ102" s="12">
        <f t="shared" si="129"/>
        <v>69.235848000000004</v>
      </c>
      <c r="BA102" s="12">
        <f>$C$9*BA$14</f>
        <v>0</v>
      </c>
      <c r="BB102" s="12">
        <f t="shared" si="130"/>
        <v>1306.1643479999998</v>
      </c>
      <c r="BC102" s="17">
        <f t="shared" si="131"/>
        <v>1.3140486398390341</v>
      </c>
    </row>
    <row r="103" spans="1:55" hidden="1" x14ac:dyDescent="0.25">
      <c r="A103" s="12">
        <f>A102+$D$22</f>
        <v>1004.5</v>
      </c>
      <c r="B103" s="12">
        <f t="shared" si="88"/>
        <v>0</v>
      </c>
      <c r="C103" s="12">
        <f t="shared" si="89"/>
        <v>0</v>
      </c>
      <c r="D103" s="12">
        <f t="shared" si="90"/>
        <v>600</v>
      </c>
      <c r="E103" s="12">
        <f t="shared" si="91"/>
        <v>561.41999999999996</v>
      </c>
      <c r="F103" s="12">
        <f t="shared" si="92"/>
        <v>0</v>
      </c>
      <c r="G103" s="12">
        <f t="shared" si="93"/>
        <v>0</v>
      </c>
      <c r="H103" s="12">
        <f t="shared" si="94"/>
        <v>0</v>
      </c>
      <c r="I103" s="12">
        <f t="shared" si="95"/>
        <v>0</v>
      </c>
      <c r="J103" s="12">
        <f t="shared" si="96"/>
        <v>608.65115000000003</v>
      </c>
      <c r="K103" s="12">
        <f>$C$9*K$14</f>
        <v>74.571875000000006</v>
      </c>
      <c r="L103" s="12">
        <f t="shared" si="97"/>
        <v>1244.6430250000001</v>
      </c>
      <c r="M103" s="17">
        <f t="shared" si="98"/>
        <v>1.2390672224987558</v>
      </c>
      <c r="O103" s="12">
        <f>O102+$D$22</f>
        <v>1004.5</v>
      </c>
      <c r="P103" s="12">
        <f t="shared" si="99"/>
        <v>500</v>
      </c>
      <c r="Q103" s="12">
        <f t="shared" si="100"/>
        <v>504.27899999999994</v>
      </c>
      <c r="R103" s="12">
        <f t="shared" si="101"/>
        <v>500</v>
      </c>
      <c r="S103" s="12">
        <f t="shared" si="102"/>
        <v>572.33699999999988</v>
      </c>
      <c r="T103" s="12">
        <f t="shared" si="103"/>
        <v>4.5</v>
      </c>
      <c r="U103" s="12">
        <f t="shared" si="104"/>
        <v>5.4844829999999991</v>
      </c>
      <c r="V103" s="12">
        <f t="shared" si="105"/>
        <v>0</v>
      </c>
      <c r="W103" s="12">
        <f t="shared" si="106"/>
        <v>0</v>
      </c>
      <c r="X103" s="12">
        <f t="shared" si="107"/>
        <v>0</v>
      </c>
      <c r="Y103" s="12">
        <f>$C$9*Y$14</f>
        <v>0</v>
      </c>
      <c r="Z103" s="12">
        <f t="shared" si="108"/>
        <v>1082.1004829999997</v>
      </c>
      <c r="AA103" s="17">
        <f t="shared" si="109"/>
        <v>1.077252845196615</v>
      </c>
      <c r="AC103" s="12">
        <f>AC102+$D$22</f>
        <v>1004.5</v>
      </c>
      <c r="AD103" s="12">
        <f t="shared" si="110"/>
        <v>0</v>
      </c>
      <c r="AE103" s="12">
        <f t="shared" si="111"/>
        <v>0</v>
      </c>
      <c r="AF103" s="12">
        <f t="shared" si="112"/>
        <v>600</v>
      </c>
      <c r="AG103" s="12">
        <f t="shared" si="113"/>
        <v>855</v>
      </c>
      <c r="AH103" s="12">
        <f t="shared" si="114"/>
        <v>0</v>
      </c>
      <c r="AI103" s="12">
        <f t="shared" si="115"/>
        <v>0</v>
      </c>
      <c r="AJ103" s="12">
        <f t="shared" si="116"/>
        <v>0</v>
      </c>
      <c r="AK103" s="12">
        <f t="shared" si="117"/>
        <v>0</v>
      </c>
      <c r="AL103" s="12">
        <f t="shared" si="118"/>
        <v>700.91759999999999</v>
      </c>
      <c r="AM103" s="12">
        <f>$C$9*AM$14</f>
        <v>0</v>
      </c>
      <c r="AN103" s="12">
        <f t="shared" si="119"/>
        <v>1555.9176</v>
      </c>
      <c r="AO103" s="17">
        <f t="shared" si="120"/>
        <v>1.548947336983574</v>
      </c>
      <c r="AQ103" s="12">
        <f>AQ102+$D$22</f>
        <v>1004.5</v>
      </c>
      <c r="AR103" s="12">
        <f t="shared" si="121"/>
        <v>0</v>
      </c>
      <c r="AS103" s="12">
        <f t="shared" si="122"/>
        <v>0</v>
      </c>
      <c r="AT103" s="12">
        <f t="shared" si="123"/>
        <v>350</v>
      </c>
      <c r="AU103" s="12">
        <f t="shared" si="124"/>
        <v>389.82299999999987</v>
      </c>
      <c r="AV103" s="12">
        <f t="shared" si="125"/>
        <v>250</v>
      </c>
      <c r="AW103" s="12">
        <f t="shared" si="126"/>
        <v>332.39549999999997</v>
      </c>
      <c r="AX103" s="12">
        <f t="shared" si="127"/>
        <v>350</v>
      </c>
      <c r="AY103" s="12">
        <f t="shared" si="128"/>
        <v>514.71</v>
      </c>
      <c r="AZ103" s="12">
        <f t="shared" si="129"/>
        <v>85.758039000000011</v>
      </c>
      <c r="BA103" s="12">
        <f>$C$9*BA$14</f>
        <v>0</v>
      </c>
      <c r="BB103" s="12">
        <f t="shared" si="130"/>
        <v>1322.6865389999998</v>
      </c>
      <c r="BC103" s="17">
        <f t="shared" si="131"/>
        <v>1.3167611139870581</v>
      </c>
    </row>
    <row r="104" spans="1:55" hidden="1" x14ac:dyDescent="0.25">
      <c r="A104" s="12">
        <f>A103+$D$22</f>
        <v>1015</v>
      </c>
      <c r="B104" s="12">
        <f t="shared" si="88"/>
        <v>0</v>
      </c>
      <c r="C104" s="12">
        <f t="shared" si="89"/>
        <v>0</v>
      </c>
      <c r="D104" s="12">
        <f t="shared" si="90"/>
        <v>600</v>
      </c>
      <c r="E104" s="12">
        <f t="shared" si="91"/>
        <v>561.41999999999996</v>
      </c>
      <c r="F104" s="12">
        <f t="shared" si="92"/>
        <v>0</v>
      </c>
      <c r="G104" s="12">
        <f t="shared" si="93"/>
        <v>0</v>
      </c>
      <c r="H104" s="12">
        <f t="shared" si="94"/>
        <v>0</v>
      </c>
      <c r="I104" s="12">
        <f t="shared" si="95"/>
        <v>0</v>
      </c>
      <c r="J104" s="12">
        <f t="shared" si="96"/>
        <v>624.45050000000003</v>
      </c>
      <c r="K104" s="12">
        <f>$C$9*K$14</f>
        <v>74.571875000000006</v>
      </c>
      <c r="L104" s="12">
        <f t="shared" si="97"/>
        <v>1260.4423750000001</v>
      </c>
      <c r="M104" s="17">
        <f t="shared" si="98"/>
        <v>1.2418151477832513</v>
      </c>
      <c r="O104" s="12">
        <f>O103+$D$22</f>
        <v>1015</v>
      </c>
      <c r="P104" s="12">
        <f t="shared" si="99"/>
        <v>500</v>
      </c>
      <c r="Q104" s="12">
        <f t="shared" si="100"/>
        <v>504.27899999999994</v>
      </c>
      <c r="R104" s="12">
        <f t="shared" si="101"/>
        <v>500</v>
      </c>
      <c r="S104" s="12">
        <f t="shared" si="102"/>
        <v>572.33699999999988</v>
      </c>
      <c r="T104" s="12">
        <f t="shared" si="103"/>
        <v>15</v>
      </c>
      <c r="U104" s="12">
        <f t="shared" si="104"/>
        <v>18.281609999999997</v>
      </c>
      <c r="V104" s="12">
        <f t="shared" si="105"/>
        <v>0</v>
      </c>
      <c r="W104" s="12">
        <f t="shared" si="106"/>
        <v>0</v>
      </c>
      <c r="X104" s="12">
        <f t="shared" si="107"/>
        <v>0</v>
      </c>
      <c r="Y104" s="12">
        <f>$C$9*Y$14</f>
        <v>0</v>
      </c>
      <c r="Z104" s="12">
        <f t="shared" si="108"/>
        <v>1094.8976099999998</v>
      </c>
      <c r="AA104" s="17">
        <f t="shared" si="109"/>
        <v>1.0787168571428569</v>
      </c>
      <c r="AC104" s="12">
        <f>AC103+$D$22</f>
        <v>1015</v>
      </c>
      <c r="AD104" s="12">
        <f t="shared" si="110"/>
        <v>0</v>
      </c>
      <c r="AE104" s="12">
        <f t="shared" si="111"/>
        <v>0</v>
      </c>
      <c r="AF104" s="12">
        <f t="shared" si="112"/>
        <v>600</v>
      </c>
      <c r="AG104" s="12">
        <f t="shared" si="113"/>
        <v>855</v>
      </c>
      <c r="AH104" s="12">
        <f t="shared" si="114"/>
        <v>0</v>
      </c>
      <c r="AI104" s="12">
        <f t="shared" si="115"/>
        <v>0</v>
      </c>
      <c r="AJ104" s="12">
        <f t="shared" si="116"/>
        <v>0</v>
      </c>
      <c r="AK104" s="12">
        <f t="shared" si="117"/>
        <v>0</v>
      </c>
      <c r="AL104" s="12">
        <f t="shared" si="118"/>
        <v>719.11199999999997</v>
      </c>
      <c r="AM104" s="12">
        <f>$C$9*AM$14</f>
        <v>0</v>
      </c>
      <c r="AN104" s="12">
        <f t="shared" si="119"/>
        <v>1574.1120000000001</v>
      </c>
      <c r="AO104" s="17">
        <f t="shared" si="120"/>
        <v>1.5508492610837439</v>
      </c>
      <c r="AQ104" s="12">
        <f>AQ103+$D$22</f>
        <v>1015</v>
      </c>
      <c r="AR104" s="12">
        <f t="shared" si="121"/>
        <v>0</v>
      </c>
      <c r="AS104" s="12">
        <f t="shared" si="122"/>
        <v>0</v>
      </c>
      <c r="AT104" s="12">
        <f t="shared" si="123"/>
        <v>350</v>
      </c>
      <c r="AU104" s="12">
        <f t="shared" si="124"/>
        <v>389.82299999999987</v>
      </c>
      <c r="AV104" s="12">
        <f t="shared" si="125"/>
        <v>250</v>
      </c>
      <c r="AW104" s="12">
        <f t="shared" si="126"/>
        <v>332.39549999999997</v>
      </c>
      <c r="AX104" s="12">
        <f t="shared" si="127"/>
        <v>350</v>
      </c>
      <c r="AY104" s="12">
        <f t="shared" si="128"/>
        <v>514.71</v>
      </c>
      <c r="AZ104" s="12">
        <f t="shared" si="129"/>
        <v>102.28023000000002</v>
      </c>
      <c r="BA104" s="12">
        <f>$C$9*BA$14</f>
        <v>0</v>
      </c>
      <c r="BB104" s="12">
        <f t="shared" si="130"/>
        <v>1339.2087299999998</v>
      </c>
      <c r="BC104" s="17">
        <f t="shared" si="131"/>
        <v>1.3194174679802955</v>
      </c>
    </row>
    <row r="105" spans="1:55" hidden="1" x14ac:dyDescent="0.25">
      <c r="A105" s="12">
        <f>A104+$D$22</f>
        <v>1025.5</v>
      </c>
      <c r="B105" s="12">
        <f t="shared" si="88"/>
        <v>0</v>
      </c>
      <c r="C105" s="12">
        <f t="shared" si="89"/>
        <v>0</v>
      </c>
      <c r="D105" s="12">
        <f t="shared" si="90"/>
        <v>600</v>
      </c>
      <c r="E105" s="12">
        <f t="shared" si="91"/>
        <v>561.41999999999996</v>
      </c>
      <c r="F105" s="12">
        <f t="shared" si="92"/>
        <v>0</v>
      </c>
      <c r="G105" s="12">
        <f t="shared" si="93"/>
        <v>0</v>
      </c>
      <c r="H105" s="12">
        <f t="shared" si="94"/>
        <v>0</v>
      </c>
      <c r="I105" s="12">
        <f t="shared" si="95"/>
        <v>0</v>
      </c>
      <c r="J105" s="12">
        <f t="shared" si="96"/>
        <v>640.24985000000004</v>
      </c>
      <c r="K105" s="12">
        <f>$C$9*K$14</f>
        <v>74.571875000000006</v>
      </c>
      <c r="L105" s="12">
        <f t="shared" si="97"/>
        <v>1276.2417250000001</v>
      </c>
      <c r="M105" s="17">
        <f t="shared" si="98"/>
        <v>1.2445068015602145</v>
      </c>
      <c r="O105" s="12">
        <f>O104+$D$22</f>
        <v>1025.5</v>
      </c>
      <c r="P105" s="12">
        <f t="shared" si="99"/>
        <v>500</v>
      </c>
      <c r="Q105" s="12">
        <f t="shared" si="100"/>
        <v>504.27899999999994</v>
      </c>
      <c r="R105" s="12">
        <f t="shared" si="101"/>
        <v>500</v>
      </c>
      <c r="S105" s="12">
        <f t="shared" si="102"/>
        <v>572.33699999999988</v>
      </c>
      <c r="T105" s="12">
        <f t="shared" si="103"/>
        <v>25.5</v>
      </c>
      <c r="U105" s="12">
        <f t="shared" si="104"/>
        <v>31.078736999999997</v>
      </c>
      <c r="V105" s="12">
        <f t="shared" si="105"/>
        <v>0</v>
      </c>
      <c r="W105" s="12">
        <f t="shared" si="106"/>
        <v>0</v>
      </c>
      <c r="X105" s="12">
        <f t="shared" si="107"/>
        <v>0</v>
      </c>
      <c r="Y105" s="12">
        <f>$C$9*Y$14</f>
        <v>0</v>
      </c>
      <c r="Z105" s="12">
        <f t="shared" si="108"/>
        <v>1107.6947369999998</v>
      </c>
      <c r="AA105" s="17">
        <f t="shared" si="109"/>
        <v>1.0801508893222815</v>
      </c>
      <c r="AC105" s="12">
        <f>AC104+$D$22</f>
        <v>1025.5</v>
      </c>
      <c r="AD105" s="12">
        <f t="shared" si="110"/>
        <v>0</v>
      </c>
      <c r="AE105" s="12">
        <f t="shared" si="111"/>
        <v>0</v>
      </c>
      <c r="AF105" s="12">
        <f t="shared" si="112"/>
        <v>600</v>
      </c>
      <c r="AG105" s="12">
        <f t="shared" si="113"/>
        <v>855</v>
      </c>
      <c r="AH105" s="12">
        <f t="shared" si="114"/>
        <v>0</v>
      </c>
      <c r="AI105" s="12">
        <f t="shared" si="115"/>
        <v>0</v>
      </c>
      <c r="AJ105" s="12">
        <f t="shared" si="116"/>
        <v>0</v>
      </c>
      <c r="AK105" s="12">
        <f t="shared" si="117"/>
        <v>0</v>
      </c>
      <c r="AL105" s="12">
        <f t="shared" si="118"/>
        <v>737.30639999999994</v>
      </c>
      <c r="AM105" s="12">
        <f>$C$9*AM$14</f>
        <v>0</v>
      </c>
      <c r="AN105" s="12">
        <f t="shared" si="119"/>
        <v>1592.3063999999999</v>
      </c>
      <c r="AO105" s="17">
        <f t="shared" si="120"/>
        <v>1.5527122379327156</v>
      </c>
      <c r="AQ105" s="12">
        <f>AQ104+$D$22</f>
        <v>1025.5</v>
      </c>
      <c r="AR105" s="12">
        <f t="shared" si="121"/>
        <v>0</v>
      </c>
      <c r="AS105" s="12">
        <f t="shared" si="122"/>
        <v>0</v>
      </c>
      <c r="AT105" s="12">
        <f t="shared" si="123"/>
        <v>350</v>
      </c>
      <c r="AU105" s="12">
        <f t="shared" si="124"/>
        <v>389.82299999999987</v>
      </c>
      <c r="AV105" s="12">
        <f t="shared" si="125"/>
        <v>250</v>
      </c>
      <c r="AW105" s="12">
        <f t="shared" si="126"/>
        <v>332.39549999999997</v>
      </c>
      <c r="AX105" s="12">
        <f t="shared" si="127"/>
        <v>350</v>
      </c>
      <c r="AY105" s="12">
        <f t="shared" si="128"/>
        <v>514.71</v>
      </c>
      <c r="AZ105" s="12">
        <f t="shared" si="129"/>
        <v>118.80242100000001</v>
      </c>
      <c r="BA105" s="12">
        <f>$C$9*BA$14</f>
        <v>0</v>
      </c>
      <c r="BB105" s="12">
        <f t="shared" si="130"/>
        <v>1355.7309209999999</v>
      </c>
      <c r="BC105" s="17">
        <f t="shared" si="131"/>
        <v>1.3220194256460263</v>
      </c>
    </row>
    <row r="106" spans="1:55" hidden="1" x14ac:dyDescent="0.25">
      <c r="A106" s="12">
        <f>A105+$D$22</f>
        <v>1036</v>
      </c>
      <c r="B106" s="12">
        <f t="shared" si="88"/>
        <v>0</v>
      </c>
      <c r="C106" s="12">
        <f t="shared" si="89"/>
        <v>0</v>
      </c>
      <c r="D106" s="12">
        <f t="shared" si="90"/>
        <v>600</v>
      </c>
      <c r="E106" s="12">
        <f t="shared" si="91"/>
        <v>561.41999999999996</v>
      </c>
      <c r="F106" s="12">
        <f t="shared" si="92"/>
        <v>0</v>
      </c>
      <c r="G106" s="12">
        <f t="shared" si="93"/>
        <v>0</v>
      </c>
      <c r="H106" s="12">
        <f t="shared" si="94"/>
        <v>0</v>
      </c>
      <c r="I106" s="12">
        <f t="shared" si="95"/>
        <v>0</v>
      </c>
      <c r="J106" s="12">
        <f t="shared" si="96"/>
        <v>656.04919999999993</v>
      </c>
      <c r="K106" s="12">
        <f>$C$9*K$14</f>
        <v>74.571875000000006</v>
      </c>
      <c r="L106" s="12">
        <f t="shared" si="97"/>
        <v>1292.0410750000001</v>
      </c>
      <c r="M106" s="17">
        <f t="shared" si="98"/>
        <v>1.247143894787645</v>
      </c>
      <c r="O106" s="12">
        <f>O105+$D$22</f>
        <v>1036</v>
      </c>
      <c r="P106" s="12">
        <f t="shared" si="99"/>
        <v>500</v>
      </c>
      <c r="Q106" s="12">
        <f t="shared" si="100"/>
        <v>504.27899999999994</v>
      </c>
      <c r="R106" s="12">
        <f t="shared" si="101"/>
        <v>500</v>
      </c>
      <c r="S106" s="12">
        <f t="shared" si="102"/>
        <v>572.33699999999988</v>
      </c>
      <c r="T106" s="12">
        <f t="shared" si="103"/>
        <v>36</v>
      </c>
      <c r="U106" s="12">
        <f t="shared" si="104"/>
        <v>43.875863999999993</v>
      </c>
      <c r="V106" s="12">
        <f t="shared" si="105"/>
        <v>0</v>
      </c>
      <c r="W106" s="12">
        <f t="shared" si="106"/>
        <v>0</v>
      </c>
      <c r="X106" s="12">
        <f t="shared" si="107"/>
        <v>0</v>
      </c>
      <c r="Y106" s="12">
        <f>$C$9*Y$14</f>
        <v>0</v>
      </c>
      <c r="Z106" s="12">
        <f t="shared" si="108"/>
        <v>1120.4918639999999</v>
      </c>
      <c r="AA106" s="17">
        <f t="shared" si="109"/>
        <v>1.0815558532818532</v>
      </c>
      <c r="AC106" s="12">
        <f>AC105+$D$22</f>
        <v>1036</v>
      </c>
      <c r="AD106" s="12">
        <f t="shared" si="110"/>
        <v>0</v>
      </c>
      <c r="AE106" s="12">
        <f t="shared" si="111"/>
        <v>0</v>
      </c>
      <c r="AF106" s="12">
        <f t="shared" si="112"/>
        <v>600</v>
      </c>
      <c r="AG106" s="12">
        <f t="shared" si="113"/>
        <v>855</v>
      </c>
      <c r="AH106" s="12">
        <f t="shared" si="114"/>
        <v>0</v>
      </c>
      <c r="AI106" s="12">
        <f t="shared" si="115"/>
        <v>0</v>
      </c>
      <c r="AJ106" s="12">
        <f t="shared" si="116"/>
        <v>0</v>
      </c>
      <c r="AK106" s="12">
        <f t="shared" si="117"/>
        <v>0</v>
      </c>
      <c r="AL106" s="12">
        <f t="shared" si="118"/>
        <v>755.50080000000003</v>
      </c>
      <c r="AM106" s="12">
        <f>$C$9*AM$14</f>
        <v>0</v>
      </c>
      <c r="AN106" s="12">
        <f t="shared" si="119"/>
        <v>1610.5008</v>
      </c>
      <c r="AO106" s="17">
        <f t="shared" si="120"/>
        <v>1.5545374517374517</v>
      </c>
      <c r="AQ106" s="12">
        <f>AQ105+$D$22</f>
        <v>1036</v>
      </c>
      <c r="AR106" s="12">
        <f t="shared" si="121"/>
        <v>0</v>
      </c>
      <c r="AS106" s="12">
        <f t="shared" si="122"/>
        <v>0</v>
      </c>
      <c r="AT106" s="12">
        <f t="shared" si="123"/>
        <v>350</v>
      </c>
      <c r="AU106" s="12">
        <f t="shared" si="124"/>
        <v>389.82299999999987</v>
      </c>
      <c r="AV106" s="12">
        <f t="shared" si="125"/>
        <v>250</v>
      </c>
      <c r="AW106" s="12">
        <f t="shared" si="126"/>
        <v>332.39549999999997</v>
      </c>
      <c r="AX106" s="12">
        <f t="shared" si="127"/>
        <v>350</v>
      </c>
      <c r="AY106" s="12">
        <f t="shared" si="128"/>
        <v>514.71</v>
      </c>
      <c r="AZ106" s="12">
        <f t="shared" si="129"/>
        <v>135.324612</v>
      </c>
      <c r="BA106" s="12">
        <f>$C$9*BA$14</f>
        <v>0</v>
      </c>
      <c r="BB106" s="12">
        <f t="shared" si="130"/>
        <v>1372.2531119999999</v>
      </c>
      <c r="BC106" s="17">
        <f t="shared" si="131"/>
        <v>1.3245686409266408</v>
      </c>
    </row>
    <row r="107" spans="1:55" hidden="1" x14ac:dyDescent="0.25">
      <c r="A107" s="12">
        <f>A106+$D$22</f>
        <v>1046.5</v>
      </c>
      <c r="B107" s="12">
        <f t="shared" si="88"/>
        <v>0</v>
      </c>
      <c r="C107" s="12">
        <f t="shared" si="89"/>
        <v>0</v>
      </c>
      <c r="D107" s="12">
        <f t="shared" si="90"/>
        <v>600</v>
      </c>
      <c r="E107" s="12">
        <f t="shared" si="91"/>
        <v>561.41999999999996</v>
      </c>
      <c r="F107" s="12">
        <f t="shared" si="92"/>
        <v>0</v>
      </c>
      <c r="G107" s="12">
        <f t="shared" si="93"/>
        <v>0</v>
      </c>
      <c r="H107" s="12">
        <f t="shared" si="94"/>
        <v>0</v>
      </c>
      <c r="I107" s="12">
        <f t="shared" si="95"/>
        <v>0</v>
      </c>
      <c r="J107" s="12">
        <f t="shared" si="96"/>
        <v>671.84854999999993</v>
      </c>
      <c r="K107" s="12">
        <f>$C$9*K$14</f>
        <v>74.571875000000006</v>
      </c>
      <c r="L107" s="12">
        <f t="shared" si="97"/>
        <v>1307.8404249999999</v>
      </c>
      <c r="M107" s="17">
        <f t="shared" si="98"/>
        <v>1.2497280697563304</v>
      </c>
      <c r="O107" s="12">
        <f>O106+$D$22</f>
        <v>1046.5</v>
      </c>
      <c r="P107" s="12">
        <f t="shared" si="99"/>
        <v>500</v>
      </c>
      <c r="Q107" s="12">
        <f t="shared" si="100"/>
        <v>504.27899999999994</v>
      </c>
      <c r="R107" s="12">
        <f t="shared" si="101"/>
        <v>500</v>
      </c>
      <c r="S107" s="12">
        <f t="shared" si="102"/>
        <v>572.33699999999988</v>
      </c>
      <c r="T107" s="12">
        <f t="shared" si="103"/>
        <v>46.5</v>
      </c>
      <c r="U107" s="12">
        <f t="shared" si="104"/>
        <v>56.672990999999996</v>
      </c>
      <c r="V107" s="12">
        <f t="shared" si="105"/>
        <v>0</v>
      </c>
      <c r="W107" s="12">
        <f t="shared" si="106"/>
        <v>0</v>
      </c>
      <c r="X107" s="12">
        <f t="shared" si="107"/>
        <v>0</v>
      </c>
      <c r="Y107" s="12">
        <f>$C$9*Y$14</f>
        <v>0</v>
      </c>
      <c r="Z107" s="12">
        <f t="shared" si="108"/>
        <v>1133.2889909999999</v>
      </c>
      <c r="AA107" s="17">
        <f t="shared" si="109"/>
        <v>1.0829326239847108</v>
      </c>
      <c r="AC107" s="12">
        <f>AC106+$D$22</f>
        <v>1046.5</v>
      </c>
      <c r="AD107" s="12">
        <f t="shared" si="110"/>
        <v>0</v>
      </c>
      <c r="AE107" s="12">
        <f t="shared" si="111"/>
        <v>0</v>
      </c>
      <c r="AF107" s="12">
        <f t="shared" si="112"/>
        <v>600</v>
      </c>
      <c r="AG107" s="12">
        <f t="shared" si="113"/>
        <v>855</v>
      </c>
      <c r="AH107" s="12">
        <f t="shared" si="114"/>
        <v>0</v>
      </c>
      <c r="AI107" s="12">
        <f t="shared" si="115"/>
        <v>0</v>
      </c>
      <c r="AJ107" s="12">
        <f t="shared" si="116"/>
        <v>0</v>
      </c>
      <c r="AK107" s="12">
        <f t="shared" si="117"/>
        <v>0</v>
      </c>
      <c r="AL107" s="12">
        <f t="shared" si="118"/>
        <v>773.6952</v>
      </c>
      <c r="AM107" s="12">
        <f>$C$9*AM$14</f>
        <v>0</v>
      </c>
      <c r="AN107" s="12">
        <f t="shared" si="119"/>
        <v>1628.6952000000001</v>
      </c>
      <c r="AO107" s="17">
        <f t="shared" si="120"/>
        <v>1.5563260391782132</v>
      </c>
      <c r="AQ107" s="12">
        <f>AQ106+$D$22</f>
        <v>1046.5</v>
      </c>
      <c r="AR107" s="12">
        <f t="shared" si="121"/>
        <v>0</v>
      </c>
      <c r="AS107" s="12">
        <f t="shared" si="122"/>
        <v>0</v>
      </c>
      <c r="AT107" s="12">
        <f t="shared" si="123"/>
        <v>350</v>
      </c>
      <c r="AU107" s="12">
        <f t="shared" si="124"/>
        <v>389.82299999999987</v>
      </c>
      <c r="AV107" s="12">
        <f t="shared" si="125"/>
        <v>250</v>
      </c>
      <c r="AW107" s="12">
        <f t="shared" si="126"/>
        <v>332.39549999999997</v>
      </c>
      <c r="AX107" s="12">
        <f t="shared" si="127"/>
        <v>350</v>
      </c>
      <c r="AY107" s="12">
        <f t="shared" si="128"/>
        <v>514.71</v>
      </c>
      <c r="AZ107" s="12">
        <f t="shared" si="129"/>
        <v>151.84680300000002</v>
      </c>
      <c r="BA107" s="12">
        <f>$C$9*BA$14</f>
        <v>0</v>
      </c>
      <c r="BB107" s="12">
        <f t="shared" si="130"/>
        <v>1388.7753029999999</v>
      </c>
      <c r="BC107" s="17">
        <f t="shared" si="131"/>
        <v>1.3270667013855708</v>
      </c>
    </row>
    <row r="108" spans="1:55" hidden="1" x14ac:dyDescent="0.25">
      <c r="A108" s="12">
        <f>A107+$D$22</f>
        <v>1057</v>
      </c>
      <c r="B108" s="12">
        <f t="shared" si="88"/>
        <v>0</v>
      </c>
      <c r="C108" s="12">
        <f t="shared" si="89"/>
        <v>0</v>
      </c>
      <c r="D108" s="12">
        <f t="shared" si="90"/>
        <v>600</v>
      </c>
      <c r="E108" s="12">
        <f t="shared" si="91"/>
        <v>561.41999999999996</v>
      </c>
      <c r="F108" s="12">
        <f t="shared" si="92"/>
        <v>0</v>
      </c>
      <c r="G108" s="12">
        <f t="shared" si="93"/>
        <v>0</v>
      </c>
      <c r="H108" s="12">
        <f t="shared" si="94"/>
        <v>0</v>
      </c>
      <c r="I108" s="12">
        <f t="shared" si="95"/>
        <v>0</v>
      </c>
      <c r="J108" s="12">
        <f t="shared" si="96"/>
        <v>687.64789999999994</v>
      </c>
      <c r="K108" s="12">
        <f>$C$9*K$14</f>
        <v>74.571875000000006</v>
      </c>
      <c r="L108" s="12">
        <f t="shared" si="97"/>
        <v>1323.6397750000001</v>
      </c>
      <c r="M108" s="17">
        <f t="shared" si="98"/>
        <v>1.252260903500473</v>
      </c>
      <c r="O108" s="12">
        <f>O107+$D$22</f>
        <v>1057</v>
      </c>
      <c r="P108" s="12">
        <f t="shared" si="99"/>
        <v>500</v>
      </c>
      <c r="Q108" s="12">
        <f t="shared" si="100"/>
        <v>504.27899999999994</v>
      </c>
      <c r="R108" s="12">
        <f t="shared" si="101"/>
        <v>500</v>
      </c>
      <c r="S108" s="12">
        <f t="shared" si="102"/>
        <v>572.33699999999988</v>
      </c>
      <c r="T108" s="12">
        <f t="shared" si="103"/>
        <v>57</v>
      </c>
      <c r="U108" s="12">
        <f t="shared" si="104"/>
        <v>69.470117999999999</v>
      </c>
      <c r="V108" s="12">
        <f t="shared" si="105"/>
        <v>0</v>
      </c>
      <c r="W108" s="12">
        <f t="shared" si="106"/>
        <v>0</v>
      </c>
      <c r="X108" s="12">
        <f t="shared" si="107"/>
        <v>0</v>
      </c>
      <c r="Y108" s="12">
        <f>$C$9*Y$14</f>
        <v>0</v>
      </c>
      <c r="Z108" s="12">
        <f t="shared" si="108"/>
        <v>1146.0861179999997</v>
      </c>
      <c r="AA108" s="17">
        <f t="shared" si="109"/>
        <v>1.0842820416272467</v>
      </c>
      <c r="AC108" s="12">
        <f>AC107+$D$22</f>
        <v>1057</v>
      </c>
      <c r="AD108" s="12">
        <f t="shared" si="110"/>
        <v>0</v>
      </c>
      <c r="AE108" s="12">
        <f t="shared" si="111"/>
        <v>0</v>
      </c>
      <c r="AF108" s="12">
        <f t="shared" si="112"/>
        <v>600</v>
      </c>
      <c r="AG108" s="12">
        <f t="shared" si="113"/>
        <v>855</v>
      </c>
      <c r="AH108" s="12">
        <f t="shared" si="114"/>
        <v>0</v>
      </c>
      <c r="AI108" s="12">
        <f t="shared" si="115"/>
        <v>0</v>
      </c>
      <c r="AJ108" s="12">
        <f t="shared" si="116"/>
        <v>0</v>
      </c>
      <c r="AK108" s="12">
        <f t="shared" si="117"/>
        <v>0</v>
      </c>
      <c r="AL108" s="12">
        <f t="shared" si="118"/>
        <v>791.88960000000009</v>
      </c>
      <c r="AM108" s="12">
        <f>$C$9*AM$14</f>
        <v>0</v>
      </c>
      <c r="AN108" s="12">
        <f t="shared" si="119"/>
        <v>1646.8896</v>
      </c>
      <c r="AO108" s="17">
        <f t="shared" si="120"/>
        <v>1.558079091769158</v>
      </c>
      <c r="AQ108" s="12">
        <f>AQ107+$D$22</f>
        <v>1057</v>
      </c>
      <c r="AR108" s="12">
        <f t="shared" si="121"/>
        <v>0</v>
      </c>
      <c r="AS108" s="12">
        <f t="shared" si="122"/>
        <v>0</v>
      </c>
      <c r="AT108" s="12">
        <f t="shared" si="123"/>
        <v>350</v>
      </c>
      <c r="AU108" s="12">
        <f t="shared" si="124"/>
        <v>389.82299999999987</v>
      </c>
      <c r="AV108" s="12">
        <f t="shared" si="125"/>
        <v>250</v>
      </c>
      <c r="AW108" s="12">
        <f t="shared" si="126"/>
        <v>332.39549999999997</v>
      </c>
      <c r="AX108" s="12">
        <f t="shared" si="127"/>
        <v>350</v>
      </c>
      <c r="AY108" s="12">
        <f t="shared" si="128"/>
        <v>514.71</v>
      </c>
      <c r="AZ108" s="12">
        <f t="shared" si="129"/>
        <v>168.36899400000001</v>
      </c>
      <c r="BA108" s="12">
        <f>$C$9*BA$14</f>
        <v>0</v>
      </c>
      <c r="BB108" s="12">
        <f t="shared" si="130"/>
        <v>1405.2974939999999</v>
      </c>
      <c r="BC108" s="17">
        <f t="shared" si="131"/>
        <v>1.3295151315042573</v>
      </c>
    </row>
    <row r="109" spans="1:55" hidden="1" x14ac:dyDescent="0.25">
      <c r="A109" s="12">
        <f>A108+$D$22</f>
        <v>1067.5</v>
      </c>
      <c r="B109" s="12">
        <f t="shared" si="88"/>
        <v>0</v>
      </c>
      <c r="C109" s="12">
        <f t="shared" si="89"/>
        <v>0</v>
      </c>
      <c r="D109" s="12">
        <f t="shared" si="90"/>
        <v>600</v>
      </c>
      <c r="E109" s="12">
        <f t="shared" si="91"/>
        <v>561.41999999999996</v>
      </c>
      <c r="F109" s="12">
        <f t="shared" si="92"/>
        <v>0</v>
      </c>
      <c r="G109" s="12">
        <f t="shared" si="93"/>
        <v>0</v>
      </c>
      <c r="H109" s="12">
        <f t="shared" si="94"/>
        <v>0</v>
      </c>
      <c r="I109" s="12">
        <f t="shared" si="95"/>
        <v>0</v>
      </c>
      <c r="J109" s="12">
        <f t="shared" si="96"/>
        <v>703.44725000000005</v>
      </c>
      <c r="K109" s="12">
        <f>$C$9*K$14</f>
        <v>74.571875000000006</v>
      </c>
      <c r="L109" s="12">
        <f t="shared" si="97"/>
        <v>1339.4391250000001</v>
      </c>
      <c r="M109" s="17">
        <f t="shared" si="98"/>
        <v>1.2547439110070258</v>
      </c>
      <c r="O109" s="12">
        <f>O108+$D$22</f>
        <v>1067.5</v>
      </c>
      <c r="P109" s="12">
        <f t="shared" si="99"/>
        <v>500</v>
      </c>
      <c r="Q109" s="12">
        <f t="shared" si="100"/>
        <v>504.27899999999994</v>
      </c>
      <c r="R109" s="12">
        <f t="shared" si="101"/>
        <v>500</v>
      </c>
      <c r="S109" s="12">
        <f t="shared" si="102"/>
        <v>572.33699999999988</v>
      </c>
      <c r="T109" s="12">
        <f t="shared" si="103"/>
        <v>67.5</v>
      </c>
      <c r="U109" s="12">
        <f t="shared" si="104"/>
        <v>82.267244999999988</v>
      </c>
      <c r="V109" s="12">
        <f t="shared" si="105"/>
        <v>0</v>
      </c>
      <c r="W109" s="12">
        <f t="shared" si="106"/>
        <v>0</v>
      </c>
      <c r="X109" s="12">
        <f t="shared" si="107"/>
        <v>0</v>
      </c>
      <c r="Y109" s="12">
        <f>$C$9*Y$14</f>
        <v>0</v>
      </c>
      <c r="Z109" s="12">
        <f t="shared" si="108"/>
        <v>1158.8832449999998</v>
      </c>
      <c r="AA109" s="17">
        <f t="shared" si="109"/>
        <v>1.0856049133489458</v>
      </c>
      <c r="AC109" s="12">
        <f>AC108+$D$22</f>
        <v>1067.5</v>
      </c>
      <c r="AD109" s="12">
        <f t="shared" si="110"/>
        <v>0</v>
      </c>
      <c r="AE109" s="12">
        <f t="shared" si="111"/>
        <v>0</v>
      </c>
      <c r="AF109" s="12">
        <f t="shared" si="112"/>
        <v>600</v>
      </c>
      <c r="AG109" s="12">
        <f t="shared" si="113"/>
        <v>855</v>
      </c>
      <c r="AH109" s="12">
        <f t="shared" si="114"/>
        <v>0</v>
      </c>
      <c r="AI109" s="12">
        <f t="shared" si="115"/>
        <v>0</v>
      </c>
      <c r="AJ109" s="12">
        <f t="shared" si="116"/>
        <v>0</v>
      </c>
      <c r="AK109" s="12">
        <f t="shared" si="117"/>
        <v>0</v>
      </c>
      <c r="AL109" s="12">
        <f t="shared" si="118"/>
        <v>810.08399999999995</v>
      </c>
      <c r="AM109" s="12">
        <f>$C$9*AM$14</f>
        <v>0</v>
      </c>
      <c r="AN109" s="12">
        <f t="shared" si="119"/>
        <v>1665.0839999999998</v>
      </c>
      <c r="AO109" s="17">
        <f t="shared" si="120"/>
        <v>1.5597976580796251</v>
      </c>
      <c r="AQ109" s="12">
        <f>AQ108+$D$22</f>
        <v>1067.5</v>
      </c>
      <c r="AR109" s="12">
        <f t="shared" si="121"/>
        <v>0</v>
      </c>
      <c r="AS109" s="12">
        <f t="shared" si="122"/>
        <v>0</v>
      </c>
      <c r="AT109" s="12">
        <f t="shared" si="123"/>
        <v>350</v>
      </c>
      <c r="AU109" s="12">
        <f t="shared" si="124"/>
        <v>389.82299999999987</v>
      </c>
      <c r="AV109" s="12">
        <f t="shared" si="125"/>
        <v>250</v>
      </c>
      <c r="AW109" s="12">
        <f t="shared" si="126"/>
        <v>332.39549999999997</v>
      </c>
      <c r="AX109" s="12">
        <f t="shared" si="127"/>
        <v>350</v>
      </c>
      <c r="AY109" s="12">
        <f t="shared" si="128"/>
        <v>514.71</v>
      </c>
      <c r="AZ109" s="12">
        <f t="shared" si="129"/>
        <v>184.89118500000004</v>
      </c>
      <c r="BA109" s="12">
        <f>$C$9*BA$14</f>
        <v>0</v>
      </c>
      <c r="BB109" s="12">
        <f t="shared" si="130"/>
        <v>1421.8196849999999</v>
      </c>
      <c r="BC109" s="17">
        <f t="shared" si="131"/>
        <v>1.3319153957845433</v>
      </c>
    </row>
    <row r="110" spans="1:55" hidden="1" x14ac:dyDescent="0.25">
      <c r="A110" s="12">
        <f>A109+$D$22</f>
        <v>1078</v>
      </c>
      <c r="B110" s="12">
        <f t="shared" si="88"/>
        <v>0</v>
      </c>
      <c r="C110" s="12">
        <f t="shared" si="89"/>
        <v>0</v>
      </c>
      <c r="D110" s="12">
        <f t="shared" si="90"/>
        <v>600</v>
      </c>
      <c r="E110" s="12">
        <f t="shared" si="91"/>
        <v>561.41999999999996</v>
      </c>
      <c r="F110" s="12">
        <f t="shared" si="92"/>
        <v>0</v>
      </c>
      <c r="G110" s="12">
        <f t="shared" si="93"/>
        <v>0</v>
      </c>
      <c r="H110" s="12">
        <f t="shared" si="94"/>
        <v>0</v>
      </c>
      <c r="I110" s="12">
        <f t="shared" si="95"/>
        <v>0</v>
      </c>
      <c r="J110" s="12">
        <f t="shared" si="96"/>
        <v>719.24660000000006</v>
      </c>
      <c r="K110" s="12">
        <f>$C$9*K$14</f>
        <v>74.571875000000006</v>
      </c>
      <c r="L110" s="12">
        <f t="shared" si="97"/>
        <v>1355.2384750000001</v>
      </c>
      <c r="M110" s="17">
        <f t="shared" si="98"/>
        <v>1.2571785482374769</v>
      </c>
      <c r="O110" s="12">
        <f>O109+$D$22</f>
        <v>1078</v>
      </c>
      <c r="P110" s="12">
        <f t="shared" si="99"/>
        <v>500</v>
      </c>
      <c r="Q110" s="12">
        <f t="shared" si="100"/>
        <v>504.27899999999994</v>
      </c>
      <c r="R110" s="12">
        <f t="shared" si="101"/>
        <v>500</v>
      </c>
      <c r="S110" s="12">
        <f t="shared" si="102"/>
        <v>572.33699999999988</v>
      </c>
      <c r="T110" s="12">
        <f t="shared" si="103"/>
        <v>78</v>
      </c>
      <c r="U110" s="12">
        <f t="shared" si="104"/>
        <v>95.064371999999992</v>
      </c>
      <c r="V110" s="12">
        <f t="shared" si="105"/>
        <v>0</v>
      </c>
      <c r="W110" s="12">
        <f t="shared" si="106"/>
        <v>0</v>
      </c>
      <c r="X110" s="12">
        <f t="shared" si="107"/>
        <v>0</v>
      </c>
      <c r="Y110" s="12">
        <f>$C$9*Y$14</f>
        <v>0</v>
      </c>
      <c r="Z110" s="12">
        <f t="shared" si="108"/>
        <v>1171.6803719999998</v>
      </c>
      <c r="AA110" s="17">
        <f t="shared" si="109"/>
        <v>1.0869020148423003</v>
      </c>
      <c r="AC110" s="12">
        <f>AC109+$D$22</f>
        <v>1078</v>
      </c>
      <c r="AD110" s="12">
        <f t="shared" si="110"/>
        <v>0</v>
      </c>
      <c r="AE110" s="12">
        <f t="shared" si="111"/>
        <v>0</v>
      </c>
      <c r="AF110" s="12">
        <f t="shared" si="112"/>
        <v>600</v>
      </c>
      <c r="AG110" s="12">
        <f t="shared" si="113"/>
        <v>855</v>
      </c>
      <c r="AH110" s="12">
        <f t="shared" si="114"/>
        <v>0</v>
      </c>
      <c r="AI110" s="12">
        <f t="shared" si="115"/>
        <v>0</v>
      </c>
      <c r="AJ110" s="12">
        <f t="shared" si="116"/>
        <v>0</v>
      </c>
      <c r="AK110" s="12">
        <f t="shared" si="117"/>
        <v>0</v>
      </c>
      <c r="AL110" s="12">
        <f t="shared" si="118"/>
        <v>828.27839999999992</v>
      </c>
      <c r="AM110" s="12">
        <f>$C$9*AM$14</f>
        <v>0</v>
      </c>
      <c r="AN110" s="12">
        <f t="shared" si="119"/>
        <v>1683.2783999999999</v>
      </c>
      <c r="AO110" s="17">
        <f t="shared" si="120"/>
        <v>1.5614827458256029</v>
      </c>
      <c r="AQ110" s="12">
        <f>AQ109+$D$22</f>
        <v>1078</v>
      </c>
      <c r="AR110" s="12">
        <f t="shared" si="121"/>
        <v>0</v>
      </c>
      <c r="AS110" s="12">
        <f t="shared" si="122"/>
        <v>0</v>
      </c>
      <c r="AT110" s="12">
        <f t="shared" si="123"/>
        <v>350</v>
      </c>
      <c r="AU110" s="12">
        <f t="shared" si="124"/>
        <v>389.82299999999987</v>
      </c>
      <c r="AV110" s="12">
        <f t="shared" si="125"/>
        <v>250</v>
      </c>
      <c r="AW110" s="12">
        <f t="shared" si="126"/>
        <v>332.39549999999997</v>
      </c>
      <c r="AX110" s="12">
        <f t="shared" si="127"/>
        <v>350</v>
      </c>
      <c r="AY110" s="12">
        <f t="shared" si="128"/>
        <v>514.71</v>
      </c>
      <c r="AZ110" s="12">
        <f t="shared" si="129"/>
        <v>201.41337600000003</v>
      </c>
      <c r="BA110" s="12">
        <f>$C$9*BA$14</f>
        <v>0</v>
      </c>
      <c r="BB110" s="12">
        <f t="shared" si="130"/>
        <v>1438.341876</v>
      </c>
      <c r="BC110" s="17">
        <f t="shared" si="131"/>
        <v>1.3342689016697589</v>
      </c>
    </row>
    <row r="111" spans="1:55" hidden="1" x14ac:dyDescent="0.25">
      <c r="A111" s="12">
        <f>A110+$D$22</f>
        <v>1088.5</v>
      </c>
      <c r="B111" s="12">
        <f t="shared" si="88"/>
        <v>0</v>
      </c>
      <c r="C111" s="12">
        <f t="shared" si="89"/>
        <v>0</v>
      </c>
      <c r="D111" s="12">
        <f t="shared" si="90"/>
        <v>600</v>
      </c>
      <c r="E111" s="12">
        <f t="shared" si="91"/>
        <v>561.41999999999996</v>
      </c>
      <c r="F111" s="12">
        <f t="shared" si="92"/>
        <v>0</v>
      </c>
      <c r="G111" s="12">
        <f t="shared" si="93"/>
        <v>0</v>
      </c>
      <c r="H111" s="12">
        <f t="shared" si="94"/>
        <v>0</v>
      </c>
      <c r="I111" s="12">
        <f t="shared" si="95"/>
        <v>0</v>
      </c>
      <c r="J111" s="12">
        <f t="shared" si="96"/>
        <v>735.04595000000006</v>
      </c>
      <c r="K111" s="12">
        <f>$C$9*K$14</f>
        <v>74.571875000000006</v>
      </c>
      <c r="L111" s="12">
        <f t="shared" si="97"/>
        <v>1371.0378250000001</v>
      </c>
      <c r="M111" s="17">
        <f t="shared" si="98"/>
        <v>1.259566214974736</v>
      </c>
      <c r="O111" s="12">
        <f>O110+$D$22</f>
        <v>1088.5</v>
      </c>
      <c r="P111" s="12">
        <f t="shared" si="99"/>
        <v>500</v>
      </c>
      <c r="Q111" s="12">
        <f t="shared" si="100"/>
        <v>504.27899999999994</v>
      </c>
      <c r="R111" s="12">
        <f t="shared" si="101"/>
        <v>500</v>
      </c>
      <c r="S111" s="12">
        <f t="shared" si="102"/>
        <v>572.33699999999988</v>
      </c>
      <c r="T111" s="12">
        <f t="shared" si="103"/>
        <v>88.5</v>
      </c>
      <c r="U111" s="12">
        <f t="shared" si="104"/>
        <v>107.86149899999998</v>
      </c>
      <c r="V111" s="12">
        <f t="shared" si="105"/>
        <v>0</v>
      </c>
      <c r="W111" s="12">
        <f t="shared" si="106"/>
        <v>0</v>
      </c>
      <c r="X111" s="12">
        <f t="shared" si="107"/>
        <v>0</v>
      </c>
      <c r="Y111" s="12">
        <f>$C$9*Y$14</f>
        <v>0</v>
      </c>
      <c r="Z111" s="12">
        <f t="shared" si="108"/>
        <v>1184.4774989999999</v>
      </c>
      <c r="AA111" s="17">
        <f t="shared" si="109"/>
        <v>1.0881740918695451</v>
      </c>
      <c r="AC111" s="12">
        <f>AC110+$D$22</f>
        <v>1088.5</v>
      </c>
      <c r="AD111" s="12">
        <f t="shared" si="110"/>
        <v>0</v>
      </c>
      <c r="AE111" s="12">
        <f t="shared" si="111"/>
        <v>0</v>
      </c>
      <c r="AF111" s="12">
        <f t="shared" si="112"/>
        <v>600</v>
      </c>
      <c r="AG111" s="12">
        <f t="shared" si="113"/>
        <v>855</v>
      </c>
      <c r="AH111" s="12">
        <f t="shared" si="114"/>
        <v>0</v>
      </c>
      <c r="AI111" s="12">
        <f t="shared" si="115"/>
        <v>0</v>
      </c>
      <c r="AJ111" s="12">
        <f t="shared" si="116"/>
        <v>0</v>
      </c>
      <c r="AK111" s="12">
        <f t="shared" si="117"/>
        <v>0</v>
      </c>
      <c r="AL111" s="12">
        <f t="shared" si="118"/>
        <v>846.47280000000001</v>
      </c>
      <c r="AM111" s="12">
        <f>$C$9*AM$14</f>
        <v>0</v>
      </c>
      <c r="AN111" s="12">
        <f t="shared" si="119"/>
        <v>1701.4728</v>
      </c>
      <c r="AO111" s="17">
        <f t="shared" si="120"/>
        <v>1.5631353238401471</v>
      </c>
      <c r="AQ111" s="12">
        <f>AQ110+$D$22</f>
        <v>1088.5</v>
      </c>
      <c r="AR111" s="12">
        <f t="shared" si="121"/>
        <v>0</v>
      </c>
      <c r="AS111" s="12">
        <f t="shared" si="122"/>
        <v>0</v>
      </c>
      <c r="AT111" s="12">
        <f t="shared" si="123"/>
        <v>350</v>
      </c>
      <c r="AU111" s="12">
        <f t="shared" si="124"/>
        <v>389.82299999999987</v>
      </c>
      <c r="AV111" s="12">
        <f t="shared" si="125"/>
        <v>250</v>
      </c>
      <c r="AW111" s="12">
        <f t="shared" si="126"/>
        <v>332.39549999999997</v>
      </c>
      <c r="AX111" s="12">
        <f t="shared" si="127"/>
        <v>350</v>
      </c>
      <c r="AY111" s="12">
        <f t="shared" si="128"/>
        <v>514.71</v>
      </c>
      <c r="AZ111" s="12">
        <f t="shared" si="129"/>
        <v>217.93556700000002</v>
      </c>
      <c r="BA111" s="12">
        <f>$C$9*BA$14</f>
        <v>0</v>
      </c>
      <c r="BB111" s="12">
        <f t="shared" si="130"/>
        <v>1454.864067</v>
      </c>
      <c r="BC111" s="17">
        <f t="shared" si="131"/>
        <v>1.3365770022967387</v>
      </c>
    </row>
    <row r="112" spans="1:55" hidden="1" x14ac:dyDescent="0.25">
      <c r="A112" s="12">
        <f>A111+$D$22</f>
        <v>1099</v>
      </c>
      <c r="B112" s="12">
        <f t="shared" si="88"/>
        <v>0</v>
      </c>
      <c r="C112" s="12">
        <f t="shared" si="89"/>
        <v>0</v>
      </c>
      <c r="D112" s="12">
        <f t="shared" si="90"/>
        <v>600</v>
      </c>
      <c r="E112" s="12">
        <f t="shared" si="91"/>
        <v>561.41999999999996</v>
      </c>
      <c r="F112" s="12">
        <f t="shared" si="92"/>
        <v>0</v>
      </c>
      <c r="G112" s="12">
        <f t="shared" si="93"/>
        <v>0</v>
      </c>
      <c r="H112" s="12">
        <f t="shared" si="94"/>
        <v>0</v>
      </c>
      <c r="I112" s="12">
        <f t="shared" si="95"/>
        <v>0</v>
      </c>
      <c r="J112" s="12">
        <f t="shared" si="96"/>
        <v>750.84529999999995</v>
      </c>
      <c r="K112" s="12">
        <f>$C$9*K$14</f>
        <v>74.571875000000006</v>
      </c>
      <c r="L112" s="12">
        <f t="shared" si="97"/>
        <v>1386.8371750000001</v>
      </c>
      <c r="M112" s="17">
        <f t="shared" si="98"/>
        <v>1.2619082575068246</v>
      </c>
      <c r="O112" s="12">
        <f>O111+$D$22</f>
        <v>1099</v>
      </c>
      <c r="P112" s="12">
        <f t="shared" si="99"/>
        <v>500</v>
      </c>
      <c r="Q112" s="12">
        <f t="shared" si="100"/>
        <v>504.27899999999994</v>
      </c>
      <c r="R112" s="12">
        <f t="shared" si="101"/>
        <v>500</v>
      </c>
      <c r="S112" s="12">
        <f t="shared" si="102"/>
        <v>572.33699999999988</v>
      </c>
      <c r="T112" s="12">
        <f t="shared" si="103"/>
        <v>99</v>
      </c>
      <c r="U112" s="12">
        <f t="shared" si="104"/>
        <v>120.65862599999998</v>
      </c>
      <c r="V112" s="12">
        <f t="shared" si="105"/>
        <v>0</v>
      </c>
      <c r="W112" s="12">
        <f t="shared" si="106"/>
        <v>0</v>
      </c>
      <c r="X112" s="12">
        <f t="shared" si="107"/>
        <v>0</v>
      </c>
      <c r="Y112" s="12">
        <f>$C$9*Y$14</f>
        <v>0</v>
      </c>
      <c r="Z112" s="12">
        <f t="shared" si="108"/>
        <v>1197.2746259999999</v>
      </c>
      <c r="AA112" s="17">
        <f t="shared" si="109"/>
        <v>1.0894218616924476</v>
      </c>
      <c r="AC112" s="12">
        <f>AC111+$D$22</f>
        <v>1099</v>
      </c>
      <c r="AD112" s="12">
        <f t="shared" si="110"/>
        <v>0</v>
      </c>
      <c r="AE112" s="12">
        <f t="shared" si="111"/>
        <v>0</v>
      </c>
      <c r="AF112" s="12">
        <f t="shared" si="112"/>
        <v>600</v>
      </c>
      <c r="AG112" s="12">
        <f t="shared" si="113"/>
        <v>855</v>
      </c>
      <c r="AH112" s="12">
        <f t="shared" si="114"/>
        <v>0</v>
      </c>
      <c r="AI112" s="12">
        <f t="shared" si="115"/>
        <v>0</v>
      </c>
      <c r="AJ112" s="12">
        <f t="shared" si="116"/>
        <v>0</v>
      </c>
      <c r="AK112" s="12">
        <f t="shared" si="117"/>
        <v>0</v>
      </c>
      <c r="AL112" s="12">
        <f t="shared" si="118"/>
        <v>864.66719999999998</v>
      </c>
      <c r="AM112" s="12">
        <f>$C$9*AM$14</f>
        <v>0</v>
      </c>
      <c r="AN112" s="12">
        <f t="shared" si="119"/>
        <v>1719.6671999999999</v>
      </c>
      <c r="AO112" s="17">
        <f t="shared" si="120"/>
        <v>1.5647563239308462</v>
      </c>
      <c r="AQ112" s="12">
        <f>AQ111+$D$22</f>
        <v>1099</v>
      </c>
      <c r="AR112" s="12">
        <f t="shared" si="121"/>
        <v>0</v>
      </c>
      <c r="AS112" s="12">
        <f t="shared" si="122"/>
        <v>0</v>
      </c>
      <c r="AT112" s="12">
        <f t="shared" si="123"/>
        <v>350</v>
      </c>
      <c r="AU112" s="12">
        <f t="shared" si="124"/>
        <v>389.82299999999987</v>
      </c>
      <c r="AV112" s="12">
        <f t="shared" si="125"/>
        <v>250</v>
      </c>
      <c r="AW112" s="12">
        <f t="shared" si="126"/>
        <v>332.39549999999997</v>
      </c>
      <c r="AX112" s="12">
        <f t="shared" si="127"/>
        <v>350</v>
      </c>
      <c r="AY112" s="12">
        <f t="shared" si="128"/>
        <v>514.71</v>
      </c>
      <c r="AZ112" s="12">
        <f t="shared" si="129"/>
        <v>234.45775800000004</v>
      </c>
      <c r="BA112" s="12">
        <f>$C$9*BA$14</f>
        <v>0</v>
      </c>
      <c r="BB112" s="12">
        <f t="shared" si="130"/>
        <v>1471.386258</v>
      </c>
      <c r="BC112" s="17">
        <f t="shared" si="131"/>
        <v>1.3388409990900818</v>
      </c>
    </row>
    <row r="113" spans="1:55" hidden="1" x14ac:dyDescent="0.25">
      <c r="A113" s="12">
        <f>A112+$D$22</f>
        <v>1109.5</v>
      </c>
      <c r="B113" s="12">
        <f t="shared" si="88"/>
        <v>0</v>
      </c>
      <c r="C113" s="12">
        <f t="shared" si="89"/>
        <v>0</v>
      </c>
      <c r="D113" s="12">
        <f t="shared" si="90"/>
        <v>600</v>
      </c>
      <c r="E113" s="12">
        <f t="shared" si="91"/>
        <v>561.41999999999996</v>
      </c>
      <c r="F113" s="12">
        <f t="shared" si="92"/>
        <v>0</v>
      </c>
      <c r="G113" s="12">
        <f t="shared" si="93"/>
        <v>0</v>
      </c>
      <c r="H113" s="12">
        <f t="shared" si="94"/>
        <v>0</v>
      </c>
      <c r="I113" s="12">
        <f t="shared" si="95"/>
        <v>0</v>
      </c>
      <c r="J113" s="12">
        <f t="shared" si="96"/>
        <v>766.64464999999996</v>
      </c>
      <c r="K113" s="12">
        <f>$C$9*K$14</f>
        <v>74.571875000000006</v>
      </c>
      <c r="L113" s="12">
        <f t="shared" si="97"/>
        <v>1402.6365249999999</v>
      </c>
      <c r="M113" s="17">
        <f t="shared" si="98"/>
        <v>1.2642059711581792</v>
      </c>
      <c r="O113" s="12">
        <f>O112+$D$22</f>
        <v>1109.5</v>
      </c>
      <c r="P113" s="12">
        <f t="shared" si="99"/>
        <v>500</v>
      </c>
      <c r="Q113" s="12">
        <f t="shared" si="100"/>
        <v>504.27899999999994</v>
      </c>
      <c r="R113" s="12">
        <f t="shared" si="101"/>
        <v>500</v>
      </c>
      <c r="S113" s="12">
        <f t="shared" si="102"/>
        <v>572.33699999999988</v>
      </c>
      <c r="T113" s="12">
        <f t="shared" si="103"/>
        <v>109.5</v>
      </c>
      <c r="U113" s="12">
        <f t="shared" si="104"/>
        <v>133.45575299999999</v>
      </c>
      <c r="V113" s="12">
        <f t="shared" si="105"/>
        <v>0</v>
      </c>
      <c r="W113" s="12">
        <f t="shared" si="106"/>
        <v>0</v>
      </c>
      <c r="X113" s="12">
        <f t="shared" si="107"/>
        <v>0</v>
      </c>
      <c r="Y113" s="12">
        <f>$C$9*Y$14</f>
        <v>0</v>
      </c>
      <c r="Z113" s="12">
        <f t="shared" si="108"/>
        <v>1210.0717529999997</v>
      </c>
      <c r="AA113" s="17">
        <f t="shared" si="109"/>
        <v>1.09064601442091</v>
      </c>
      <c r="AC113" s="12">
        <f>AC112+$D$22</f>
        <v>1109.5</v>
      </c>
      <c r="AD113" s="12">
        <f t="shared" si="110"/>
        <v>0</v>
      </c>
      <c r="AE113" s="12">
        <f t="shared" si="111"/>
        <v>0</v>
      </c>
      <c r="AF113" s="12">
        <f t="shared" si="112"/>
        <v>600</v>
      </c>
      <c r="AG113" s="12">
        <f t="shared" si="113"/>
        <v>855</v>
      </c>
      <c r="AH113" s="12">
        <f t="shared" si="114"/>
        <v>0</v>
      </c>
      <c r="AI113" s="12">
        <f t="shared" si="115"/>
        <v>0</v>
      </c>
      <c r="AJ113" s="12">
        <f t="shared" si="116"/>
        <v>0</v>
      </c>
      <c r="AK113" s="12">
        <f t="shared" si="117"/>
        <v>0</v>
      </c>
      <c r="AL113" s="12">
        <f t="shared" si="118"/>
        <v>882.86160000000007</v>
      </c>
      <c r="AM113" s="12">
        <f>$C$9*AM$14</f>
        <v>0</v>
      </c>
      <c r="AN113" s="12">
        <f t="shared" si="119"/>
        <v>1737.8616000000002</v>
      </c>
      <c r="AO113" s="17">
        <f t="shared" si="120"/>
        <v>1.5663466426318162</v>
      </c>
      <c r="AQ113" s="12">
        <f>AQ112+$D$22</f>
        <v>1109.5</v>
      </c>
      <c r="AR113" s="12">
        <f t="shared" si="121"/>
        <v>0</v>
      </c>
      <c r="AS113" s="12">
        <f t="shared" si="122"/>
        <v>0</v>
      </c>
      <c r="AT113" s="12">
        <f t="shared" si="123"/>
        <v>350</v>
      </c>
      <c r="AU113" s="12">
        <f t="shared" si="124"/>
        <v>389.82299999999987</v>
      </c>
      <c r="AV113" s="12">
        <f t="shared" si="125"/>
        <v>250</v>
      </c>
      <c r="AW113" s="12">
        <f t="shared" si="126"/>
        <v>332.39549999999997</v>
      </c>
      <c r="AX113" s="12">
        <f t="shared" si="127"/>
        <v>350</v>
      </c>
      <c r="AY113" s="12">
        <f t="shared" si="128"/>
        <v>514.71</v>
      </c>
      <c r="AZ113" s="12">
        <f t="shared" si="129"/>
        <v>250.979949</v>
      </c>
      <c r="BA113" s="12">
        <f>$C$9*BA$14</f>
        <v>0</v>
      </c>
      <c r="BB113" s="12">
        <f t="shared" si="130"/>
        <v>1487.908449</v>
      </c>
      <c r="BC113" s="17">
        <f t="shared" si="131"/>
        <v>1.3410621442091033</v>
      </c>
    </row>
    <row r="114" spans="1:55" hidden="1" x14ac:dyDescent="0.25">
      <c r="A114" s="12">
        <f>A113+$D$22</f>
        <v>1120</v>
      </c>
      <c r="B114" s="12">
        <f t="shared" si="88"/>
        <v>0</v>
      </c>
      <c r="C114" s="12">
        <f t="shared" si="89"/>
        <v>0</v>
      </c>
      <c r="D114" s="12">
        <f t="shared" si="90"/>
        <v>600</v>
      </c>
      <c r="E114" s="12">
        <f t="shared" si="91"/>
        <v>561.41999999999996</v>
      </c>
      <c r="F114" s="12">
        <f t="shared" si="92"/>
        <v>0</v>
      </c>
      <c r="G114" s="12">
        <f t="shared" si="93"/>
        <v>0</v>
      </c>
      <c r="H114" s="12">
        <f t="shared" si="94"/>
        <v>0</v>
      </c>
      <c r="I114" s="12">
        <f t="shared" si="95"/>
        <v>0</v>
      </c>
      <c r="J114" s="12">
        <f t="shared" si="96"/>
        <v>782.44399999999996</v>
      </c>
      <c r="K114" s="12">
        <f>$C$9*K$14</f>
        <v>74.571875000000006</v>
      </c>
      <c r="L114" s="12">
        <f t="shared" si="97"/>
        <v>1418.4358750000001</v>
      </c>
      <c r="M114" s="17">
        <f t="shared" si="98"/>
        <v>1.2664606026785716</v>
      </c>
      <c r="O114" s="12">
        <f>O113+$D$22</f>
        <v>1120</v>
      </c>
      <c r="P114" s="12">
        <f t="shared" si="99"/>
        <v>500</v>
      </c>
      <c r="Q114" s="12">
        <f t="shared" si="100"/>
        <v>504.27899999999994</v>
      </c>
      <c r="R114" s="12">
        <f t="shared" si="101"/>
        <v>500</v>
      </c>
      <c r="S114" s="12">
        <f t="shared" si="102"/>
        <v>572.33699999999988</v>
      </c>
      <c r="T114" s="12">
        <f t="shared" si="103"/>
        <v>120</v>
      </c>
      <c r="U114" s="12">
        <f t="shared" si="104"/>
        <v>146.25287999999998</v>
      </c>
      <c r="V114" s="12">
        <f t="shared" si="105"/>
        <v>0</v>
      </c>
      <c r="W114" s="12">
        <f t="shared" si="106"/>
        <v>0</v>
      </c>
      <c r="X114" s="12">
        <f t="shared" si="107"/>
        <v>0</v>
      </c>
      <c r="Y114" s="12">
        <f>$C$9*Y$14</f>
        <v>0</v>
      </c>
      <c r="Z114" s="12">
        <f t="shared" si="108"/>
        <v>1222.8688799999998</v>
      </c>
      <c r="AA114" s="17">
        <f t="shared" si="109"/>
        <v>1.0918472142857141</v>
      </c>
      <c r="AC114" s="12">
        <f>AC113+$D$22</f>
        <v>1120</v>
      </c>
      <c r="AD114" s="12">
        <f t="shared" si="110"/>
        <v>0</v>
      </c>
      <c r="AE114" s="12">
        <f t="shared" si="111"/>
        <v>0</v>
      </c>
      <c r="AF114" s="12">
        <f t="shared" si="112"/>
        <v>600</v>
      </c>
      <c r="AG114" s="12">
        <f t="shared" si="113"/>
        <v>855</v>
      </c>
      <c r="AH114" s="12">
        <f t="shared" si="114"/>
        <v>0</v>
      </c>
      <c r="AI114" s="12">
        <f t="shared" si="115"/>
        <v>0</v>
      </c>
      <c r="AJ114" s="12">
        <f t="shared" si="116"/>
        <v>0</v>
      </c>
      <c r="AK114" s="12">
        <f t="shared" si="117"/>
        <v>0</v>
      </c>
      <c r="AL114" s="12">
        <f t="shared" si="118"/>
        <v>901.05600000000004</v>
      </c>
      <c r="AM114" s="12">
        <f>$C$9*AM$14</f>
        <v>0</v>
      </c>
      <c r="AN114" s="12">
        <f t="shared" si="119"/>
        <v>1756.056</v>
      </c>
      <c r="AO114" s="17">
        <f t="shared" si="120"/>
        <v>1.5679071428571429</v>
      </c>
      <c r="AQ114" s="12">
        <f>AQ113+$D$22</f>
        <v>1120</v>
      </c>
      <c r="AR114" s="12">
        <f t="shared" si="121"/>
        <v>0</v>
      </c>
      <c r="AS114" s="12">
        <f t="shared" si="122"/>
        <v>0</v>
      </c>
      <c r="AT114" s="12">
        <f t="shared" si="123"/>
        <v>350</v>
      </c>
      <c r="AU114" s="12">
        <f t="shared" si="124"/>
        <v>389.82299999999987</v>
      </c>
      <c r="AV114" s="12">
        <f t="shared" si="125"/>
        <v>250</v>
      </c>
      <c r="AW114" s="12">
        <f t="shared" si="126"/>
        <v>332.39549999999997</v>
      </c>
      <c r="AX114" s="12">
        <f t="shared" si="127"/>
        <v>350</v>
      </c>
      <c r="AY114" s="12">
        <f t="shared" si="128"/>
        <v>514.71</v>
      </c>
      <c r="AZ114" s="12">
        <f t="shared" si="129"/>
        <v>267.50214000000005</v>
      </c>
      <c r="BA114" s="12">
        <f>$C$9*BA$14</f>
        <v>0</v>
      </c>
      <c r="BB114" s="12">
        <f t="shared" si="130"/>
        <v>1504.43064</v>
      </c>
      <c r="BC114" s="17">
        <f t="shared" si="131"/>
        <v>1.343241642857143</v>
      </c>
    </row>
    <row r="115" spans="1:55" hidden="1" x14ac:dyDescent="0.25">
      <c r="A115" s="12">
        <f>A114+$D$22</f>
        <v>1130.5</v>
      </c>
      <c r="B115" s="12">
        <f t="shared" si="88"/>
        <v>0</v>
      </c>
      <c r="C115" s="12">
        <f t="shared" si="89"/>
        <v>0</v>
      </c>
      <c r="D115" s="12">
        <f t="shared" si="90"/>
        <v>600</v>
      </c>
      <c r="E115" s="12">
        <f t="shared" si="91"/>
        <v>561.41999999999996</v>
      </c>
      <c r="F115" s="12">
        <f t="shared" si="92"/>
        <v>0</v>
      </c>
      <c r="G115" s="12">
        <f t="shared" si="93"/>
        <v>0</v>
      </c>
      <c r="H115" s="12">
        <f t="shared" si="94"/>
        <v>0</v>
      </c>
      <c r="I115" s="12">
        <f t="shared" si="95"/>
        <v>0</v>
      </c>
      <c r="J115" s="12">
        <f t="shared" si="96"/>
        <v>798.24335000000008</v>
      </c>
      <c r="K115" s="12">
        <f>$C$9*K$14</f>
        <v>74.571875000000006</v>
      </c>
      <c r="L115" s="12">
        <f t="shared" si="97"/>
        <v>1434.2352250000001</v>
      </c>
      <c r="M115" s="17">
        <f t="shared" si="98"/>
        <v>1.2686733524988945</v>
      </c>
      <c r="O115" s="12">
        <f>O114+$D$22</f>
        <v>1130.5</v>
      </c>
      <c r="P115" s="12">
        <f t="shared" si="99"/>
        <v>500</v>
      </c>
      <c r="Q115" s="12">
        <f t="shared" si="100"/>
        <v>504.27899999999994</v>
      </c>
      <c r="R115" s="12">
        <f t="shared" si="101"/>
        <v>500</v>
      </c>
      <c r="S115" s="12">
        <f t="shared" si="102"/>
        <v>572.33699999999988</v>
      </c>
      <c r="T115" s="12">
        <f t="shared" si="103"/>
        <v>130.5</v>
      </c>
      <c r="U115" s="12">
        <f t="shared" si="104"/>
        <v>159.05000699999997</v>
      </c>
      <c r="V115" s="12">
        <f t="shared" si="105"/>
        <v>0</v>
      </c>
      <c r="W115" s="12">
        <f t="shared" si="106"/>
        <v>0</v>
      </c>
      <c r="X115" s="12">
        <f t="shared" si="107"/>
        <v>0</v>
      </c>
      <c r="Y115" s="12">
        <f>$C$9*Y$14</f>
        <v>0</v>
      </c>
      <c r="Z115" s="12">
        <f t="shared" si="108"/>
        <v>1235.6660069999998</v>
      </c>
      <c r="AA115" s="17">
        <f t="shared" si="109"/>
        <v>1.0930261008403359</v>
      </c>
      <c r="AC115" s="12">
        <f>AC114+$D$22</f>
        <v>1130.5</v>
      </c>
      <c r="AD115" s="12">
        <f t="shared" si="110"/>
        <v>0</v>
      </c>
      <c r="AE115" s="12">
        <f t="shared" si="111"/>
        <v>0</v>
      </c>
      <c r="AF115" s="12">
        <f t="shared" si="112"/>
        <v>600</v>
      </c>
      <c r="AG115" s="12">
        <f t="shared" si="113"/>
        <v>855</v>
      </c>
      <c r="AH115" s="12">
        <f t="shared" si="114"/>
        <v>0</v>
      </c>
      <c r="AI115" s="12">
        <f t="shared" si="115"/>
        <v>0</v>
      </c>
      <c r="AJ115" s="12">
        <f t="shared" si="116"/>
        <v>0</v>
      </c>
      <c r="AK115" s="12">
        <f t="shared" si="117"/>
        <v>0</v>
      </c>
      <c r="AL115" s="12">
        <f t="shared" si="118"/>
        <v>919.2503999999999</v>
      </c>
      <c r="AM115" s="12">
        <f>$C$9*AM$14</f>
        <v>0</v>
      </c>
      <c r="AN115" s="12">
        <f t="shared" si="119"/>
        <v>1774.2503999999999</v>
      </c>
      <c r="AO115" s="17">
        <f t="shared" si="120"/>
        <v>1.5694386554621849</v>
      </c>
      <c r="AQ115" s="12">
        <f>AQ114+$D$22</f>
        <v>1130.5</v>
      </c>
      <c r="AR115" s="12">
        <f t="shared" si="121"/>
        <v>0</v>
      </c>
      <c r="AS115" s="12">
        <f t="shared" si="122"/>
        <v>0</v>
      </c>
      <c r="AT115" s="12">
        <f t="shared" si="123"/>
        <v>350</v>
      </c>
      <c r="AU115" s="12">
        <f t="shared" si="124"/>
        <v>389.82299999999987</v>
      </c>
      <c r="AV115" s="12">
        <f t="shared" si="125"/>
        <v>250</v>
      </c>
      <c r="AW115" s="12">
        <f t="shared" si="126"/>
        <v>332.39549999999997</v>
      </c>
      <c r="AX115" s="12">
        <f t="shared" si="127"/>
        <v>350</v>
      </c>
      <c r="AY115" s="12">
        <f t="shared" si="128"/>
        <v>514.71</v>
      </c>
      <c r="AZ115" s="12">
        <f t="shared" si="129"/>
        <v>284.02433100000002</v>
      </c>
      <c r="BA115" s="12">
        <f>$C$9*BA$14</f>
        <v>0</v>
      </c>
      <c r="BB115" s="12">
        <f t="shared" si="130"/>
        <v>1520.9528310000001</v>
      </c>
      <c r="BC115" s="17">
        <f t="shared" si="131"/>
        <v>1.345380655462185</v>
      </c>
    </row>
    <row r="116" spans="1:55" hidden="1" x14ac:dyDescent="0.25">
      <c r="A116" s="12">
        <f>A115+$D$22</f>
        <v>1141</v>
      </c>
      <c r="B116" s="12">
        <f t="shared" si="88"/>
        <v>0</v>
      </c>
      <c r="C116" s="12">
        <f t="shared" si="89"/>
        <v>0</v>
      </c>
      <c r="D116" s="12">
        <f t="shared" si="90"/>
        <v>600</v>
      </c>
      <c r="E116" s="12">
        <f t="shared" si="91"/>
        <v>561.41999999999996</v>
      </c>
      <c r="F116" s="12">
        <f t="shared" si="92"/>
        <v>0</v>
      </c>
      <c r="G116" s="12">
        <f t="shared" si="93"/>
        <v>0</v>
      </c>
      <c r="H116" s="12">
        <f t="shared" si="94"/>
        <v>0</v>
      </c>
      <c r="I116" s="12">
        <f t="shared" si="95"/>
        <v>0</v>
      </c>
      <c r="J116" s="12">
        <f t="shared" si="96"/>
        <v>814.04270000000008</v>
      </c>
      <c r="K116" s="12">
        <f>$C$9*K$14</f>
        <v>74.571875000000006</v>
      </c>
      <c r="L116" s="12">
        <f t="shared" si="97"/>
        <v>1450.0345750000001</v>
      </c>
      <c r="M116" s="17">
        <f t="shared" si="98"/>
        <v>1.2708453768624015</v>
      </c>
      <c r="O116" s="12">
        <f>O115+$D$22</f>
        <v>1141</v>
      </c>
      <c r="P116" s="12">
        <f t="shared" si="99"/>
        <v>500</v>
      </c>
      <c r="Q116" s="12">
        <f t="shared" si="100"/>
        <v>504.27899999999994</v>
      </c>
      <c r="R116" s="12">
        <f t="shared" si="101"/>
        <v>500</v>
      </c>
      <c r="S116" s="12">
        <f t="shared" si="102"/>
        <v>572.33699999999988</v>
      </c>
      <c r="T116" s="12">
        <f t="shared" si="103"/>
        <v>141</v>
      </c>
      <c r="U116" s="12">
        <f t="shared" si="104"/>
        <v>171.84713399999998</v>
      </c>
      <c r="V116" s="12">
        <f t="shared" si="105"/>
        <v>0</v>
      </c>
      <c r="W116" s="12">
        <f t="shared" si="106"/>
        <v>0</v>
      </c>
      <c r="X116" s="12">
        <f t="shared" si="107"/>
        <v>0</v>
      </c>
      <c r="Y116" s="12">
        <f>$C$9*Y$14</f>
        <v>0</v>
      </c>
      <c r="Z116" s="12">
        <f t="shared" si="108"/>
        <v>1248.4631339999999</v>
      </c>
      <c r="AA116" s="17">
        <f t="shared" si="109"/>
        <v>1.0941832900964066</v>
      </c>
      <c r="AC116" s="12">
        <f>AC115+$D$22</f>
        <v>1141</v>
      </c>
      <c r="AD116" s="12">
        <f t="shared" si="110"/>
        <v>0</v>
      </c>
      <c r="AE116" s="12">
        <f t="shared" si="111"/>
        <v>0</v>
      </c>
      <c r="AF116" s="12">
        <f t="shared" si="112"/>
        <v>600</v>
      </c>
      <c r="AG116" s="12">
        <f t="shared" si="113"/>
        <v>855</v>
      </c>
      <c r="AH116" s="12">
        <f t="shared" si="114"/>
        <v>0</v>
      </c>
      <c r="AI116" s="12">
        <f t="shared" si="115"/>
        <v>0</v>
      </c>
      <c r="AJ116" s="12">
        <f t="shared" si="116"/>
        <v>0</v>
      </c>
      <c r="AK116" s="12">
        <f t="shared" si="117"/>
        <v>0</v>
      </c>
      <c r="AL116" s="12">
        <f t="shared" si="118"/>
        <v>937.44479999999999</v>
      </c>
      <c r="AM116" s="12">
        <f>$C$9*AM$14</f>
        <v>0</v>
      </c>
      <c r="AN116" s="12">
        <f t="shared" si="119"/>
        <v>1792.4448</v>
      </c>
      <c r="AO116" s="17">
        <f t="shared" si="120"/>
        <v>1.5709419807186678</v>
      </c>
      <c r="AQ116" s="12">
        <f>AQ115+$D$22</f>
        <v>1141</v>
      </c>
      <c r="AR116" s="12">
        <f t="shared" si="121"/>
        <v>0</v>
      </c>
      <c r="AS116" s="12">
        <f t="shared" si="122"/>
        <v>0</v>
      </c>
      <c r="AT116" s="12">
        <f t="shared" si="123"/>
        <v>350</v>
      </c>
      <c r="AU116" s="12">
        <f t="shared" si="124"/>
        <v>389.82299999999987</v>
      </c>
      <c r="AV116" s="12">
        <f t="shared" si="125"/>
        <v>250</v>
      </c>
      <c r="AW116" s="12">
        <f t="shared" si="126"/>
        <v>332.39549999999997</v>
      </c>
      <c r="AX116" s="12">
        <f t="shared" si="127"/>
        <v>350</v>
      </c>
      <c r="AY116" s="12">
        <f t="shared" si="128"/>
        <v>514.71</v>
      </c>
      <c r="AZ116" s="12">
        <f t="shared" si="129"/>
        <v>300.54652200000004</v>
      </c>
      <c r="BA116" s="12">
        <f>$C$9*BA$14</f>
        <v>0</v>
      </c>
      <c r="BB116" s="12">
        <f t="shared" si="130"/>
        <v>1537.4750220000001</v>
      </c>
      <c r="BC116" s="17">
        <f t="shared" si="131"/>
        <v>1.3474802997370727</v>
      </c>
    </row>
    <row r="117" spans="1:55" hidden="1" x14ac:dyDescent="0.25">
      <c r="A117" s="12">
        <f>A116+$D$22</f>
        <v>1151.5</v>
      </c>
      <c r="B117" s="12">
        <f t="shared" si="88"/>
        <v>0</v>
      </c>
      <c r="C117" s="12">
        <f t="shared" si="89"/>
        <v>0</v>
      </c>
      <c r="D117" s="12">
        <f t="shared" si="90"/>
        <v>600</v>
      </c>
      <c r="E117" s="12">
        <f t="shared" si="91"/>
        <v>561.41999999999996</v>
      </c>
      <c r="F117" s="12">
        <f t="shared" si="92"/>
        <v>0</v>
      </c>
      <c r="G117" s="12">
        <f t="shared" si="93"/>
        <v>0</v>
      </c>
      <c r="H117" s="12">
        <f t="shared" si="94"/>
        <v>0</v>
      </c>
      <c r="I117" s="12">
        <f t="shared" si="95"/>
        <v>0</v>
      </c>
      <c r="J117" s="12">
        <f t="shared" si="96"/>
        <v>829.84204999999997</v>
      </c>
      <c r="K117" s="12">
        <f>$C$9*K$14</f>
        <v>74.571875000000006</v>
      </c>
      <c r="L117" s="12">
        <f t="shared" si="97"/>
        <v>1465.8339249999999</v>
      </c>
      <c r="M117" s="17">
        <f t="shared" si="98"/>
        <v>1.27297778983934</v>
      </c>
      <c r="O117" s="12">
        <f>O116+$D$22</f>
        <v>1151.5</v>
      </c>
      <c r="P117" s="12">
        <f t="shared" si="99"/>
        <v>500</v>
      </c>
      <c r="Q117" s="12">
        <f t="shared" si="100"/>
        <v>504.27899999999994</v>
      </c>
      <c r="R117" s="12">
        <f t="shared" si="101"/>
        <v>500</v>
      </c>
      <c r="S117" s="12">
        <f t="shared" si="102"/>
        <v>572.33699999999988</v>
      </c>
      <c r="T117" s="12">
        <f t="shared" si="103"/>
        <v>151.5</v>
      </c>
      <c r="U117" s="12">
        <f t="shared" si="104"/>
        <v>184.64426099999997</v>
      </c>
      <c r="V117" s="12">
        <f t="shared" si="105"/>
        <v>0</v>
      </c>
      <c r="W117" s="12">
        <f t="shared" si="106"/>
        <v>0</v>
      </c>
      <c r="X117" s="12">
        <f t="shared" si="107"/>
        <v>0</v>
      </c>
      <c r="Y117" s="12">
        <f>$C$9*Y$14</f>
        <v>0</v>
      </c>
      <c r="Z117" s="12">
        <f t="shared" si="108"/>
        <v>1261.2602609999999</v>
      </c>
      <c r="AA117" s="17">
        <f t="shared" si="109"/>
        <v>1.0953193755970472</v>
      </c>
      <c r="AC117" s="12">
        <f>AC116+$D$22</f>
        <v>1151.5</v>
      </c>
      <c r="AD117" s="12">
        <f t="shared" si="110"/>
        <v>0</v>
      </c>
      <c r="AE117" s="12">
        <f t="shared" si="111"/>
        <v>0</v>
      </c>
      <c r="AF117" s="12">
        <f t="shared" si="112"/>
        <v>600</v>
      </c>
      <c r="AG117" s="12">
        <f t="shared" si="113"/>
        <v>855</v>
      </c>
      <c r="AH117" s="12">
        <f t="shared" si="114"/>
        <v>0</v>
      </c>
      <c r="AI117" s="12">
        <f t="shared" si="115"/>
        <v>0</v>
      </c>
      <c r="AJ117" s="12">
        <f t="shared" si="116"/>
        <v>0</v>
      </c>
      <c r="AK117" s="12">
        <f t="shared" si="117"/>
        <v>0</v>
      </c>
      <c r="AL117" s="12">
        <f t="shared" si="118"/>
        <v>955.63919999999996</v>
      </c>
      <c r="AM117" s="12">
        <f>$C$9*AM$14</f>
        <v>0</v>
      </c>
      <c r="AN117" s="12">
        <f t="shared" si="119"/>
        <v>1810.6392000000001</v>
      </c>
      <c r="AO117" s="17">
        <f t="shared" si="120"/>
        <v>1.5724178897090753</v>
      </c>
      <c r="AQ117" s="12">
        <f>AQ116+$D$22</f>
        <v>1151.5</v>
      </c>
      <c r="AR117" s="12">
        <f t="shared" si="121"/>
        <v>0</v>
      </c>
      <c r="AS117" s="12">
        <f t="shared" si="122"/>
        <v>0</v>
      </c>
      <c r="AT117" s="12">
        <f t="shared" si="123"/>
        <v>350</v>
      </c>
      <c r="AU117" s="12">
        <f t="shared" si="124"/>
        <v>389.82299999999987</v>
      </c>
      <c r="AV117" s="12">
        <f t="shared" si="125"/>
        <v>250</v>
      </c>
      <c r="AW117" s="12">
        <f t="shared" si="126"/>
        <v>332.39549999999997</v>
      </c>
      <c r="AX117" s="12">
        <f t="shared" si="127"/>
        <v>350</v>
      </c>
      <c r="AY117" s="12">
        <f t="shared" si="128"/>
        <v>514.71</v>
      </c>
      <c r="AZ117" s="12">
        <f t="shared" si="129"/>
        <v>317.068713</v>
      </c>
      <c r="BA117" s="12">
        <f>$C$9*BA$14</f>
        <v>0</v>
      </c>
      <c r="BB117" s="12">
        <f t="shared" si="130"/>
        <v>1553.9972129999999</v>
      </c>
      <c r="BC117" s="17">
        <f t="shared" si="131"/>
        <v>1.3495416526270081</v>
      </c>
    </row>
    <row r="118" spans="1:55" hidden="1" x14ac:dyDescent="0.25">
      <c r="A118" s="12">
        <f>A117+$D$22</f>
        <v>1162</v>
      </c>
      <c r="B118" s="12">
        <f t="shared" si="88"/>
        <v>0</v>
      </c>
      <c r="C118" s="12">
        <f t="shared" si="89"/>
        <v>0</v>
      </c>
      <c r="D118" s="12">
        <f t="shared" si="90"/>
        <v>600</v>
      </c>
      <c r="E118" s="12">
        <f t="shared" si="91"/>
        <v>561.41999999999996</v>
      </c>
      <c r="F118" s="12">
        <f t="shared" si="92"/>
        <v>0</v>
      </c>
      <c r="G118" s="12">
        <f t="shared" si="93"/>
        <v>0</v>
      </c>
      <c r="H118" s="12">
        <f t="shared" si="94"/>
        <v>0</v>
      </c>
      <c r="I118" s="12">
        <f t="shared" si="95"/>
        <v>0</v>
      </c>
      <c r="J118" s="12">
        <f t="shared" si="96"/>
        <v>845.64139999999998</v>
      </c>
      <c r="K118" s="12">
        <f>$C$9*K$14</f>
        <v>74.571875000000006</v>
      </c>
      <c r="L118" s="12">
        <f t="shared" si="97"/>
        <v>1481.6332750000001</v>
      </c>
      <c r="M118" s="17">
        <f t="shared" si="98"/>
        <v>1.2750716652323582</v>
      </c>
      <c r="O118" s="12">
        <f>O117+$D$22</f>
        <v>1162</v>
      </c>
      <c r="P118" s="12">
        <f t="shared" si="99"/>
        <v>500</v>
      </c>
      <c r="Q118" s="12">
        <f t="shared" si="100"/>
        <v>504.27899999999994</v>
      </c>
      <c r="R118" s="12">
        <f t="shared" si="101"/>
        <v>500</v>
      </c>
      <c r="S118" s="12">
        <f t="shared" si="102"/>
        <v>572.33699999999988</v>
      </c>
      <c r="T118" s="12">
        <f t="shared" si="103"/>
        <v>162</v>
      </c>
      <c r="U118" s="12">
        <f t="shared" si="104"/>
        <v>197.44138799999996</v>
      </c>
      <c r="V118" s="12">
        <f t="shared" si="105"/>
        <v>0</v>
      </c>
      <c r="W118" s="12">
        <f t="shared" si="106"/>
        <v>0</v>
      </c>
      <c r="X118" s="12">
        <f t="shared" si="107"/>
        <v>0</v>
      </c>
      <c r="Y118" s="12">
        <f>$C$9*Y$14</f>
        <v>0</v>
      </c>
      <c r="Z118" s="12">
        <f t="shared" si="108"/>
        <v>1274.0573879999997</v>
      </c>
      <c r="AA118" s="17">
        <f t="shared" si="109"/>
        <v>1.0964349294320135</v>
      </c>
      <c r="AC118" s="12">
        <f>AC117+$D$22</f>
        <v>1162</v>
      </c>
      <c r="AD118" s="12">
        <f t="shared" si="110"/>
        <v>0</v>
      </c>
      <c r="AE118" s="12">
        <f t="shared" si="111"/>
        <v>0</v>
      </c>
      <c r="AF118" s="12">
        <f t="shared" si="112"/>
        <v>600</v>
      </c>
      <c r="AG118" s="12">
        <f t="shared" si="113"/>
        <v>855</v>
      </c>
      <c r="AH118" s="12">
        <f t="shared" si="114"/>
        <v>0</v>
      </c>
      <c r="AI118" s="12">
        <f t="shared" si="115"/>
        <v>0</v>
      </c>
      <c r="AJ118" s="12">
        <f t="shared" si="116"/>
        <v>0</v>
      </c>
      <c r="AK118" s="12">
        <f t="shared" si="117"/>
        <v>0</v>
      </c>
      <c r="AL118" s="12">
        <f t="shared" si="118"/>
        <v>973.83360000000005</v>
      </c>
      <c r="AM118" s="12">
        <f>$C$9*AM$14</f>
        <v>0</v>
      </c>
      <c r="AN118" s="12">
        <f t="shared" si="119"/>
        <v>1828.8335999999999</v>
      </c>
      <c r="AO118" s="17">
        <f t="shared" si="120"/>
        <v>1.5738671256454388</v>
      </c>
      <c r="AQ118" s="12">
        <f>AQ117+$D$22</f>
        <v>1162</v>
      </c>
      <c r="AR118" s="12">
        <f t="shared" si="121"/>
        <v>0</v>
      </c>
      <c r="AS118" s="12">
        <f t="shared" si="122"/>
        <v>0</v>
      </c>
      <c r="AT118" s="12">
        <f t="shared" si="123"/>
        <v>350</v>
      </c>
      <c r="AU118" s="12">
        <f t="shared" si="124"/>
        <v>389.82299999999987</v>
      </c>
      <c r="AV118" s="12">
        <f t="shared" si="125"/>
        <v>250</v>
      </c>
      <c r="AW118" s="12">
        <f t="shared" si="126"/>
        <v>332.39549999999997</v>
      </c>
      <c r="AX118" s="12">
        <f t="shared" si="127"/>
        <v>350</v>
      </c>
      <c r="AY118" s="12">
        <f t="shared" si="128"/>
        <v>514.71</v>
      </c>
      <c r="AZ118" s="12">
        <f t="shared" si="129"/>
        <v>333.59090400000002</v>
      </c>
      <c r="BA118" s="12">
        <f>$C$9*BA$14</f>
        <v>0</v>
      </c>
      <c r="BB118" s="12">
        <f t="shared" si="130"/>
        <v>1570.5194039999999</v>
      </c>
      <c r="BC118" s="17">
        <f t="shared" si="131"/>
        <v>1.3515657521514628</v>
      </c>
    </row>
    <row r="119" spans="1:55" hidden="1" x14ac:dyDescent="0.25">
      <c r="A119" s="12">
        <f>A118+$D$22</f>
        <v>1172.5</v>
      </c>
      <c r="B119" s="12">
        <f t="shared" si="88"/>
        <v>0</v>
      </c>
      <c r="C119" s="12">
        <f t="shared" si="89"/>
        <v>0</v>
      </c>
      <c r="D119" s="12">
        <f t="shared" si="90"/>
        <v>600</v>
      </c>
      <c r="E119" s="12">
        <f t="shared" si="91"/>
        <v>561.41999999999996</v>
      </c>
      <c r="F119" s="12">
        <f t="shared" si="92"/>
        <v>0</v>
      </c>
      <c r="G119" s="12">
        <f t="shared" si="93"/>
        <v>0</v>
      </c>
      <c r="H119" s="12">
        <f t="shared" si="94"/>
        <v>0</v>
      </c>
      <c r="I119" s="12">
        <f t="shared" si="95"/>
        <v>0</v>
      </c>
      <c r="J119" s="12">
        <f t="shared" si="96"/>
        <v>861.44074999999998</v>
      </c>
      <c r="K119" s="12">
        <f>$C$9*K$14</f>
        <v>74.571875000000006</v>
      </c>
      <c r="L119" s="12">
        <f t="shared" si="97"/>
        <v>1497.4326249999999</v>
      </c>
      <c r="M119" s="17">
        <f t="shared" si="98"/>
        <v>1.2771280383795309</v>
      </c>
      <c r="O119" s="12">
        <f>O118+$D$22</f>
        <v>1172.5</v>
      </c>
      <c r="P119" s="12">
        <f t="shared" si="99"/>
        <v>500</v>
      </c>
      <c r="Q119" s="12">
        <f t="shared" si="100"/>
        <v>504.27899999999994</v>
      </c>
      <c r="R119" s="12">
        <f t="shared" si="101"/>
        <v>500</v>
      </c>
      <c r="S119" s="12">
        <f t="shared" si="102"/>
        <v>572.33699999999988</v>
      </c>
      <c r="T119" s="12">
        <f t="shared" si="103"/>
        <v>172.5</v>
      </c>
      <c r="U119" s="12">
        <f t="shared" si="104"/>
        <v>210.23851499999998</v>
      </c>
      <c r="V119" s="12">
        <f t="shared" si="105"/>
        <v>0</v>
      </c>
      <c r="W119" s="12">
        <f t="shared" si="106"/>
        <v>0</v>
      </c>
      <c r="X119" s="12">
        <f t="shared" si="107"/>
        <v>0</v>
      </c>
      <c r="Y119" s="12">
        <f>$C$9*Y$14</f>
        <v>0</v>
      </c>
      <c r="Z119" s="12">
        <f t="shared" si="108"/>
        <v>1286.8545149999998</v>
      </c>
      <c r="AA119" s="17">
        <f t="shared" si="109"/>
        <v>1.097530503198294</v>
      </c>
      <c r="AC119" s="12">
        <f>AC118+$D$22</f>
        <v>1172.5</v>
      </c>
      <c r="AD119" s="12">
        <f t="shared" si="110"/>
        <v>0</v>
      </c>
      <c r="AE119" s="12">
        <f t="shared" si="111"/>
        <v>0</v>
      </c>
      <c r="AF119" s="12">
        <f t="shared" si="112"/>
        <v>600</v>
      </c>
      <c r="AG119" s="12">
        <f t="shared" si="113"/>
        <v>855</v>
      </c>
      <c r="AH119" s="12">
        <f t="shared" si="114"/>
        <v>0</v>
      </c>
      <c r="AI119" s="12">
        <f t="shared" si="115"/>
        <v>0</v>
      </c>
      <c r="AJ119" s="12">
        <f t="shared" si="116"/>
        <v>0</v>
      </c>
      <c r="AK119" s="12">
        <f t="shared" si="117"/>
        <v>0</v>
      </c>
      <c r="AL119" s="12">
        <f t="shared" si="118"/>
        <v>992.02800000000002</v>
      </c>
      <c r="AM119" s="12">
        <f>$C$9*AM$14</f>
        <v>0</v>
      </c>
      <c r="AN119" s="12">
        <f t="shared" si="119"/>
        <v>1847.028</v>
      </c>
      <c r="AO119" s="17">
        <f t="shared" si="120"/>
        <v>1.5752904051172707</v>
      </c>
      <c r="AQ119" s="12">
        <f>AQ118+$D$22</f>
        <v>1172.5</v>
      </c>
      <c r="AR119" s="12">
        <f t="shared" si="121"/>
        <v>0</v>
      </c>
      <c r="AS119" s="12">
        <f t="shared" si="122"/>
        <v>0</v>
      </c>
      <c r="AT119" s="12">
        <f t="shared" si="123"/>
        <v>350</v>
      </c>
      <c r="AU119" s="12">
        <f t="shared" si="124"/>
        <v>389.82299999999987</v>
      </c>
      <c r="AV119" s="12">
        <f t="shared" si="125"/>
        <v>250</v>
      </c>
      <c r="AW119" s="12">
        <f t="shared" si="126"/>
        <v>332.39549999999997</v>
      </c>
      <c r="AX119" s="12">
        <f t="shared" si="127"/>
        <v>350</v>
      </c>
      <c r="AY119" s="12">
        <f t="shared" si="128"/>
        <v>514.71</v>
      </c>
      <c r="AZ119" s="12">
        <f t="shared" si="129"/>
        <v>350.11309500000004</v>
      </c>
      <c r="BA119" s="12">
        <f>$C$9*BA$14</f>
        <v>0</v>
      </c>
      <c r="BB119" s="12">
        <f t="shared" si="130"/>
        <v>1587.0415949999999</v>
      </c>
      <c r="BC119" s="17">
        <f t="shared" si="131"/>
        <v>1.3535535991471215</v>
      </c>
    </row>
    <row r="120" spans="1:55" hidden="1" x14ac:dyDescent="0.25">
      <c r="A120" s="12">
        <f>A119+$D$22</f>
        <v>1183</v>
      </c>
      <c r="B120" s="12">
        <f t="shared" si="88"/>
        <v>0</v>
      </c>
      <c r="C120" s="12">
        <f t="shared" si="89"/>
        <v>0</v>
      </c>
      <c r="D120" s="12">
        <f t="shared" si="90"/>
        <v>600</v>
      </c>
      <c r="E120" s="12">
        <f t="shared" si="91"/>
        <v>561.41999999999996</v>
      </c>
      <c r="F120" s="12">
        <f t="shared" si="92"/>
        <v>0</v>
      </c>
      <c r="G120" s="12">
        <f t="shared" si="93"/>
        <v>0</v>
      </c>
      <c r="H120" s="12">
        <f t="shared" si="94"/>
        <v>0</v>
      </c>
      <c r="I120" s="12">
        <f t="shared" si="95"/>
        <v>0</v>
      </c>
      <c r="J120" s="12">
        <f t="shared" si="96"/>
        <v>877.24009999999998</v>
      </c>
      <c r="K120" s="12">
        <f>$C$9*K$14</f>
        <v>74.571875000000006</v>
      </c>
      <c r="L120" s="12">
        <f t="shared" si="97"/>
        <v>1513.2319750000001</v>
      </c>
      <c r="M120" s="17">
        <f t="shared" si="98"/>
        <v>1.2791479078613694</v>
      </c>
      <c r="O120" s="12">
        <f>O119+$D$22</f>
        <v>1183</v>
      </c>
      <c r="P120" s="12">
        <f t="shared" si="99"/>
        <v>500</v>
      </c>
      <c r="Q120" s="12">
        <f t="shared" si="100"/>
        <v>504.27899999999994</v>
      </c>
      <c r="R120" s="12">
        <f t="shared" si="101"/>
        <v>500</v>
      </c>
      <c r="S120" s="12">
        <f t="shared" si="102"/>
        <v>572.33699999999988</v>
      </c>
      <c r="T120" s="12">
        <f t="shared" si="103"/>
        <v>183</v>
      </c>
      <c r="U120" s="12">
        <f t="shared" si="104"/>
        <v>223.03564199999997</v>
      </c>
      <c r="V120" s="12">
        <f t="shared" si="105"/>
        <v>0</v>
      </c>
      <c r="W120" s="12">
        <f t="shared" si="106"/>
        <v>0</v>
      </c>
      <c r="X120" s="12">
        <f t="shared" si="107"/>
        <v>0</v>
      </c>
      <c r="Y120" s="12">
        <f>$C$9*Y$14</f>
        <v>0</v>
      </c>
      <c r="Z120" s="12">
        <f t="shared" si="108"/>
        <v>1299.6516419999998</v>
      </c>
      <c r="AA120" s="17">
        <f t="shared" si="109"/>
        <v>1.0986066289095517</v>
      </c>
      <c r="AC120" s="12">
        <f>AC119+$D$22</f>
        <v>1183</v>
      </c>
      <c r="AD120" s="12">
        <f t="shared" si="110"/>
        <v>0</v>
      </c>
      <c r="AE120" s="12">
        <f t="shared" si="111"/>
        <v>0</v>
      </c>
      <c r="AF120" s="12">
        <f t="shared" si="112"/>
        <v>600</v>
      </c>
      <c r="AG120" s="12">
        <f t="shared" si="113"/>
        <v>855</v>
      </c>
      <c r="AH120" s="12">
        <f t="shared" si="114"/>
        <v>0</v>
      </c>
      <c r="AI120" s="12">
        <f t="shared" si="115"/>
        <v>0</v>
      </c>
      <c r="AJ120" s="12">
        <f t="shared" si="116"/>
        <v>0</v>
      </c>
      <c r="AK120" s="12">
        <f t="shared" si="117"/>
        <v>0</v>
      </c>
      <c r="AL120" s="12">
        <f t="shared" si="118"/>
        <v>1010.2224000000001</v>
      </c>
      <c r="AM120" s="12">
        <f>$C$9*AM$14</f>
        <v>0</v>
      </c>
      <c r="AN120" s="12">
        <f t="shared" si="119"/>
        <v>1865.2224000000001</v>
      </c>
      <c r="AO120" s="17">
        <f t="shared" si="120"/>
        <v>1.5766884192730348</v>
      </c>
      <c r="AQ120" s="12">
        <f>AQ119+$D$22</f>
        <v>1183</v>
      </c>
      <c r="AR120" s="12">
        <f t="shared" si="121"/>
        <v>0</v>
      </c>
      <c r="AS120" s="12">
        <f t="shared" si="122"/>
        <v>0</v>
      </c>
      <c r="AT120" s="12">
        <f t="shared" si="123"/>
        <v>350</v>
      </c>
      <c r="AU120" s="12">
        <f t="shared" si="124"/>
        <v>389.82299999999987</v>
      </c>
      <c r="AV120" s="12">
        <f t="shared" si="125"/>
        <v>250</v>
      </c>
      <c r="AW120" s="12">
        <f t="shared" si="126"/>
        <v>332.39549999999997</v>
      </c>
      <c r="AX120" s="12">
        <f t="shared" si="127"/>
        <v>350</v>
      </c>
      <c r="AY120" s="12">
        <f t="shared" si="128"/>
        <v>514.71</v>
      </c>
      <c r="AZ120" s="12">
        <f t="shared" si="129"/>
        <v>366.63528600000006</v>
      </c>
      <c r="BA120" s="12">
        <f>$C$9*BA$14</f>
        <v>0</v>
      </c>
      <c r="BB120" s="12">
        <f t="shared" si="130"/>
        <v>1603.5637859999999</v>
      </c>
      <c r="BC120" s="17">
        <f t="shared" si="131"/>
        <v>1.3555061589180051</v>
      </c>
    </row>
    <row r="121" spans="1:55" hidden="1" x14ac:dyDescent="0.25">
      <c r="A121" s="12">
        <f>A120+$D$22</f>
        <v>1193.5</v>
      </c>
      <c r="B121" s="12">
        <f t="shared" si="88"/>
        <v>0</v>
      </c>
      <c r="C121" s="12">
        <f t="shared" si="89"/>
        <v>0</v>
      </c>
      <c r="D121" s="12">
        <f t="shared" si="90"/>
        <v>600</v>
      </c>
      <c r="E121" s="12">
        <f t="shared" si="91"/>
        <v>561.41999999999996</v>
      </c>
      <c r="F121" s="12">
        <f t="shared" si="92"/>
        <v>0</v>
      </c>
      <c r="G121" s="12">
        <f t="shared" si="93"/>
        <v>0</v>
      </c>
      <c r="H121" s="12">
        <f t="shared" si="94"/>
        <v>0</v>
      </c>
      <c r="I121" s="12">
        <f t="shared" si="95"/>
        <v>0</v>
      </c>
      <c r="J121" s="12">
        <f t="shared" si="96"/>
        <v>893.03944999999987</v>
      </c>
      <c r="K121" s="12">
        <f>$C$9*K$14</f>
        <v>74.571875000000006</v>
      </c>
      <c r="L121" s="12">
        <f t="shared" si="97"/>
        <v>1529.0313249999999</v>
      </c>
      <c r="M121" s="17">
        <f t="shared" si="98"/>
        <v>1.281132237117721</v>
      </c>
      <c r="O121" s="12">
        <f>O120+$D$22</f>
        <v>1193.5</v>
      </c>
      <c r="P121" s="12">
        <f t="shared" si="99"/>
        <v>500</v>
      </c>
      <c r="Q121" s="12">
        <f t="shared" si="100"/>
        <v>504.27899999999994</v>
      </c>
      <c r="R121" s="12">
        <f t="shared" si="101"/>
        <v>500</v>
      </c>
      <c r="S121" s="12">
        <f t="shared" si="102"/>
        <v>572.33699999999988</v>
      </c>
      <c r="T121" s="12">
        <f t="shared" si="103"/>
        <v>193.5</v>
      </c>
      <c r="U121" s="12">
        <f t="shared" si="104"/>
        <v>235.83276899999998</v>
      </c>
      <c r="V121" s="12">
        <f t="shared" si="105"/>
        <v>0</v>
      </c>
      <c r="W121" s="12">
        <f t="shared" si="106"/>
        <v>0</v>
      </c>
      <c r="X121" s="12">
        <f t="shared" si="107"/>
        <v>0</v>
      </c>
      <c r="Y121" s="12">
        <f>$C$9*Y$14</f>
        <v>0</v>
      </c>
      <c r="Z121" s="12">
        <f t="shared" si="108"/>
        <v>1312.4487689999999</v>
      </c>
      <c r="AA121" s="17">
        <f t="shared" si="109"/>
        <v>1.0996638198575617</v>
      </c>
      <c r="AC121" s="12">
        <f>AC120+$D$22</f>
        <v>1193.5</v>
      </c>
      <c r="AD121" s="12">
        <f t="shared" si="110"/>
        <v>0</v>
      </c>
      <c r="AE121" s="12">
        <f t="shared" si="111"/>
        <v>0</v>
      </c>
      <c r="AF121" s="12">
        <f t="shared" si="112"/>
        <v>600</v>
      </c>
      <c r="AG121" s="12">
        <f t="shared" si="113"/>
        <v>855</v>
      </c>
      <c r="AH121" s="12">
        <f t="shared" si="114"/>
        <v>0</v>
      </c>
      <c r="AI121" s="12">
        <f t="shared" si="115"/>
        <v>0</v>
      </c>
      <c r="AJ121" s="12">
        <f t="shared" si="116"/>
        <v>0</v>
      </c>
      <c r="AK121" s="12">
        <f t="shared" si="117"/>
        <v>0</v>
      </c>
      <c r="AL121" s="12">
        <f t="shared" si="118"/>
        <v>1028.4168</v>
      </c>
      <c r="AM121" s="12">
        <f>$C$9*AM$14</f>
        <v>0</v>
      </c>
      <c r="AN121" s="12">
        <f t="shared" si="119"/>
        <v>1883.4168</v>
      </c>
      <c r="AO121" s="17">
        <f t="shared" si="120"/>
        <v>1.5780618349392543</v>
      </c>
      <c r="AQ121" s="12">
        <f>AQ120+$D$22</f>
        <v>1193.5</v>
      </c>
      <c r="AR121" s="12">
        <f t="shared" si="121"/>
        <v>0</v>
      </c>
      <c r="AS121" s="12">
        <f t="shared" si="122"/>
        <v>0</v>
      </c>
      <c r="AT121" s="12">
        <f t="shared" si="123"/>
        <v>350</v>
      </c>
      <c r="AU121" s="12">
        <f t="shared" si="124"/>
        <v>389.82299999999987</v>
      </c>
      <c r="AV121" s="12">
        <f t="shared" si="125"/>
        <v>250</v>
      </c>
      <c r="AW121" s="12">
        <f t="shared" si="126"/>
        <v>332.39549999999997</v>
      </c>
      <c r="AX121" s="12">
        <f t="shared" si="127"/>
        <v>350</v>
      </c>
      <c r="AY121" s="12">
        <f t="shared" si="128"/>
        <v>514.71</v>
      </c>
      <c r="AZ121" s="12">
        <f t="shared" si="129"/>
        <v>383.15747700000009</v>
      </c>
      <c r="BA121" s="12">
        <f>$C$9*BA$14</f>
        <v>0</v>
      </c>
      <c r="BB121" s="12">
        <f t="shared" si="130"/>
        <v>1620.085977</v>
      </c>
      <c r="BC121" s="17">
        <f t="shared" si="131"/>
        <v>1.3574243627984919</v>
      </c>
    </row>
    <row r="122" spans="1:55" hidden="1" x14ac:dyDescent="0.25">
      <c r="A122" s="12">
        <f>A121+$D$22</f>
        <v>1204</v>
      </c>
      <c r="B122" s="12">
        <f t="shared" si="88"/>
        <v>0</v>
      </c>
      <c r="C122" s="12">
        <f t="shared" si="89"/>
        <v>0</v>
      </c>
      <c r="D122" s="12">
        <f t="shared" si="90"/>
        <v>600</v>
      </c>
      <c r="E122" s="12">
        <f t="shared" si="91"/>
        <v>561.41999999999996</v>
      </c>
      <c r="F122" s="12">
        <f t="shared" si="92"/>
        <v>0</v>
      </c>
      <c r="G122" s="12">
        <f t="shared" si="93"/>
        <v>0</v>
      </c>
      <c r="H122" s="12">
        <f t="shared" si="94"/>
        <v>0</v>
      </c>
      <c r="I122" s="12">
        <f t="shared" si="95"/>
        <v>0</v>
      </c>
      <c r="J122" s="12">
        <f t="shared" si="96"/>
        <v>908.83879999999999</v>
      </c>
      <c r="K122" s="12">
        <f>$C$9*K$14</f>
        <v>74.571875000000006</v>
      </c>
      <c r="L122" s="12">
        <f t="shared" si="97"/>
        <v>1544.8306750000002</v>
      </c>
      <c r="M122" s="17">
        <f t="shared" si="98"/>
        <v>1.2830819559800666</v>
      </c>
      <c r="O122" s="12">
        <f>O121+$D$22</f>
        <v>1204</v>
      </c>
      <c r="P122" s="12">
        <f t="shared" si="99"/>
        <v>500</v>
      </c>
      <c r="Q122" s="12">
        <f t="shared" si="100"/>
        <v>504.27899999999994</v>
      </c>
      <c r="R122" s="12">
        <f t="shared" si="101"/>
        <v>500</v>
      </c>
      <c r="S122" s="12">
        <f t="shared" si="102"/>
        <v>572.33699999999988</v>
      </c>
      <c r="T122" s="12">
        <f t="shared" si="103"/>
        <v>204</v>
      </c>
      <c r="U122" s="12">
        <f t="shared" si="104"/>
        <v>248.62989599999997</v>
      </c>
      <c r="V122" s="12">
        <f t="shared" si="105"/>
        <v>0</v>
      </c>
      <c r="W122" s="12">
        <f t="shared" si="106"/>
        <v>0</v>
      </c>
      <c r="X122" s="12">
        <f t="shared" si="107"/>
        <v>0</v>
      </c>
      <c r="Y122" s="12">
        <f>$C$9*Y$14</f>
        <v>0</v>
      </c>
      <c r="Z122" s="12">
        <f t="shared" si="108"/>
        <v>1325.2458959999999</v>
      </c>
      <c r="AA122" s="17">
        <f t="shared" si="109"/>
        <v>1.1007025714285714</v>
      </c>
      <c r="AC122" s="12">
        <f>AC121+$D$22</f>
        <v>1204</v>
      </c>
      <c r="AD122" s="12">
        <f t="shared" si="110"/>
        <v>0</v>
      </c>
      <c r="AE122" s="12">
        <f t="shared" si="111"/>
        <v>0</v>
      </c>
      <c r="AF122" s="12">
        <f t="shared" si="112"/>
        <v>600</v>
      </c>
      <c r="AG122" s="12">
        <f t="shared" si="113"/>
        <v>855</v>
      </c>
      <c r="AH122" s="12">
        <f t="shared" si="114"/>
        <v>0</v>
      </c>
      <c r="AI122" s="12">
        <f t="shared" si="115"/>
        <v>0</v>
      </c>
      <c r="AJ122" s="12">
        <f t="shared" si="116"/>
        <v>0</v>
      </c>
      <c r="AK122" s="12">
        <f t="shared" si="117"/>
        <v>0</v>
      </c>
      <c r="AL122" s="12">
        <f t="shared" si="118"/>
        <v>1046.6112000000001</v>
      </c>
      <c r="AM122" s="12">
        <f>$C$9*AM$14</f>
        <v>0</v>
      </c>
      <c r="AN122" s="12">
        <f t="shared" si="119"/>
        <v>1901.6112000000001</v>
      </c>
      <c r="AO122" s="17">
        <f t="shared" si="120"/>
        <v>1.5794112956810631</v>
      </c>
      <c r="AQ122" s="12">
        <f>AQ121+$D$22</f>
        <v>1204</v>
      </c>
      <c r="AR122" s="12">
        <f t="shared" si="121"/>
        <v>0</v>
      </c>
      <c r="AS122" s="12">
        <f t="shared" si="122"/>
        <v>0</v>
      </c>
      <c r="AT122" s="12">
        <f t="shared" si="123"/>
        <v>350</v>
      </c>
      <c r="AU122" s="12">
        <f t="shared" si="124"/>
        <v>389.82299999999987</v>
      </c>
      <c r="AV122" s="12">
        <f t="shared" si="125"/>
        <v>250</v>
      </c>
      <c r="AW122" s="12">
        <f t="shared" si="126"/>
        <v>332.39549999999997</v>
      </c>
      <c r="AX122" s="12">
        <f t="shared" si="127"/>
        <v>350</v>
      </c>
      <c r="AY122" s="12">
        <f t="shared" si="128"/>
        <v>514.71</v>
      </c>
      <c r="AZ122" s="12">
        <f t="shared" si="129"/>
        <v>399.67966799999999</v>
      </c>
      <c r="BA122" s="12">
        <f>$C$9*BA$14</f>
        <v>0</v>
      </c>
      <c r="BB122" s="12">
        <f t="shared" si="130"/>
        <v>1636.6081679999998</v>
      </c>
      <c r="BC122" s="17">
        <f t="shared" si="131"/>
        <v>1.3593091096345513</v>
      </c>
    </row>
    <row r="123" spans="1:55" hidden="1" x14ac:dyDescent="0.25">
      <c r="A123" s="12">
        <f>A122+$D$22</f>
        <v>1214.5</v>
      </c>
      <c r="B123" s="12">
        <f t="shared" si="88"/>
        <v>0</v>
      </c>
      <c r="C123" s="12">
        <f t="shared" si="89"/>
        <v>0</v>
      </c>
      <c r="D123" s="12">
        <f t="shared" si="90"/>
        <v>600</v>
      </c>
      <c r="E123" s="12">
        <f t="shared" si="91"/>
        <v>561.41999999999996</v>
      </c>
      <c r="F123" s="12">
        <f t="shared" si="92"/>
        <v>0</v>
      </c>
      <c r="G123" s="12">
        <f t="shared" si="93"/>
        <v>0</v>
      </c>
      <c r="H123" s="12">
        <f t="shared" si="94"/>
        <v>0</v>
      </c>
      <c r="I123" s="12">
        <f t="shared" si="95"/>
        <v>0</v>
      </c>
      <c r="J123" s="12">
        <f t="shared" si="96"/>
        <v>924.63815</v>
      </c>
      <c r="K123" s="12">
        <f>$C$9*K$14</f>
        <v>74.571875000000006</v>
      </c>
      <c r="L123" s="12">
        <f t="shared" si="97"/>
        <v>1560.6300249999999</v>
      </c>
      <c r="M123" s="17">
        <f t="shared" si="98"/>
        <v>1.284997962124331</v>
      </c>
      <c r="O123" s="12">
        <f>O122+$D$22</f>
        <v>1214.5</v>
      </c>
      <c r="P123" s="12">
        <f t="shared" si="99"/>
        <v>500</v>
      </c>
      <c r="Q123" s="12">
        <f t="shared" si="100"/>
        <v>504.27899999999994</v>
      </c>
      <c r="R123" s="12">
        <f t="shared" si="101"/>
        <v>500</v>
      </c>
      <c r="S123" s="12">
        <f t="shared" si="102"/>
        <v>572.33699999999988</v>
      </c>
      <c r="T123" s="12">
        <f t="shared" si="103"/>
        <v>214.5</v>
      </c>
      <c r="U123" s="12">
        <f t="shared" si="104"/>
        <v>261.42702299999996</v>
      </c>
      <c r="V123" s="12">
        <f t="shared" si="105"/>
        <v>0</v>
      </c>
      <c r="W123" s="12">
        <f t="shared" si="106"/>
        <v>0</v>
      </c>
      <c r="X123" s="12">
        <f t="shared" si="107"/>
        <v>0</v>
      </c>
      <c r="Y123" s="12">
        <f>$C$9*Y$14</f>
        <v>0</v>
      </c>
      <c r="Z123" s="12">
        <f t="shared" si="108"/>
        <v>1338.0430229999997</v>
      </c>
      <c r="AA123" s="17">
        <f t="shared" si="109"/>
        <v>1.1017233618773155</v>
      </c>
      <c r="AC123" s="12">
        <f>AC122+$D$22</f>
        <v>1214.5</v>
      </c>
      <c r="AD123" s="12">
        <f t="shared" si="110"/>
        <v>0</v>
      </c>
      <c r="AE123" s="12">
        <f t="shared" si="111"/>
        <v>0</v>
      </c>
      <c r="AF123" s="12">
        <f t="shared" si="112"/>
        <v>600</v>
      </c>
      <c r="AG123" s="12">
        <f t="shared" si="113"/>
        <v>855</v>
      </c>
      <c r="AH123" s="12">
        <f t="shared" si="114"/>
        <v>0</v>
      </c>
      <c r="AI123" s="12">
        <f t="shared" si="115"/>
        <v>0</v>
      </c>
      <c r="AJ123" s="12">
        <f t="shared" si="116"/>
        <v>0</v>
      </c>
      <c r="AK123" s="12">
        <f t="shared" si="117"/>
        <v>0</v>
      </c>
      <c r="AL123" s="12">
        <f t="shared" si="118"/>
        <v>1064.8055999999999</v>
      </c>
      <c r="AM123" s="12">
        <f>$C$9*AM$14</f>
        <v>0</v>
      </c>
      <c r="AN123" s="12">
        <f t="shared" si="119"/>
        <v>1919.8055999999999</v>
      </c>
      <c r="AO123" s="17">
        <f t="shared" si="120"/>
        <v>1.5807374228077398</v>
      </c>
      <c r="AQ123" s="12">
        <f>AQ122+$D$22</f>
        <v>1214.5</v>
      </c>
      <c r="AR123" s="12">
        <f t="shared" si="121"/>
        <v>0</v>
      </c>
      <c r="AS123" s="12">
        <f t="shared" si="122"/>
        <v>0</v>
      </c>
      <c r="AT123" s="12">
        <f t="shared" si="123"/>
        <v>350</v>
      </c>
      <c r="AU123" s="12">
        <f t="shared" si="124"/>
        <v>389.82299999999987</v>
      </c>
      <c r="AV123" s="12">
        <f t="shared" si="125"/>
        <v>250</v>
      </c>
      <c r="AW123" s="12">
        <f t="shared" si="126"/>
        <v>332.39549999999997</v>
      </c>
      <c r="AX123" s="12">
        <f t="shared" si="127"/>
        <v>350</v>
      </c>
      <c r="AY123" s="12">
        <f t="shared" si="128"/>
        <v>514.71</v>
      </c>
      <c r="AZ123" s="12">
        <f t="shared" si="129"/>
        <v>416.20185900000001</v>
      </c>
      <c r="BA123" s="12">
        <f>$C$9*BA$14</f>
        <v>0</v>
      </c>
      <c r="BB123" s="12">
        <f t="shared" si="130"/>
        <v>1653.1303589999998</v>
      </c>
      <c r="BC123" s="17">
        <f t="shared" si="131"/>
        <v>1.361161267188143</v>
      </c>
    </row>
    <row r="124" spans="1:55" hidden="1" x14ac:dyDescent="0.25">
      <c r="A124" s="12">
        <f>A123+$D$22</f>
        <v>1225</v>
      </c>
      <c r="B124" s="12">
        <f t="shared" si="88"/>
        <v>0</v>
      </c>
      <c r="C124" s="12">
        <f t="shared" si="89"/>
        <v>0</v>
      </c>
      <c r="D124" s="12">
        <f t="shared" si="90"/>
        <v>600</v>
      </c>
      <c r="E124" s="12">
        <f t="shared" si="91"/>
        <v>561.41999999999996</v>
      </c>
      <c r="F124" s="12">
        <f t="shared" si="92"/>
        <v>0</v>
      </c>
      <c r="G124" s="12">
        <f t="shared" si="93"/>
        <v>0</v>
      </c>
      <c r="H124" s="12">
        <f t="shared" si="94"/>
        <v>0</v>
      </c>
      <c r="I124" s="12">
        <f t="shared" si="95"/>
        <v>0</v>
      </c>
      <c r="J124" s="12">
        <f t="shared" si="96"/>
        <v>940.4375</v>
      </c>
      <c r="K124" s="12">
        <f>$C$9*K$14</f>
        <v>74.571875000000006</v>
      </c>
      <c r="L124" s="12">
        <f t="shared" si="97"/>
        <v>1576.4293750000002</v>
      </c>
      <c r="M124" s="17">
        <f t="shared" si="98"/>
        <v>1.2868811224489798</v>
      </c>
      <c r="O124" s="12">
        <f>O123+$D$22</f>
        <v>1225</v>
      </c>
      <c r="P124" s="12">
        <f t="shared" si="99"/>
        <v>500</v>
      </c>
      <c r="Q124" s="12">
        <f t="shared" si="100"/>
        <v>504.27899999999994</v>
      </c>
      <c r="R124" s="12">
        <f t="shared" si="101"/>
        <v>500</v>
      </c>
      <c r="S124" s="12">
        <f t="shared" si="102"/>
        <v>572.33699999999988</v>
      </c>
      <c r="T124" s="12">
        <f t="shared" si="103"/>
        <v>225</v>
      </c>
      <c r="U124" s="12">
        <f t="shared" si="104"/>
        <v>274.22414999999995</v>
      </c>
      <c r="V124" s="12">
        <f t="shared" si="105"/>
        <v>0</v>
      </c>
      <c r="W124" s="12">
        <f t="shared" si="106"/>
        <v>0</v>
      </c>
      <c r="X124" s="12">
        <f t="shared" si="107"/>
        <v>0</v>
      </c>
      <c r="Y124" s="12">
        <f>$C$9*Y$14</f>
        <v>0</v>
      </c>
      <c r="Z124" s="12">
        <f t="shared" si="108"/>
        <v>1350.8401499999998</v>
      </c>
      <c r="AA124" s="17">
        <f t="shared" si="109"/>
        <v>1.1027266530612243</v>
      </c>
      <c r="AC124" s="12">
        <f>AC123+$D$22</f>
        <v>1225</v>
      </c>
      <c r="AD124" s="12">
        <f t="shared" si="110"/>
        <v>0</v>
      </c>
      <c r="AE124" s="12">
        <f t="shared" si="111"/>
        <v>0</v>
      </c>
      <c r="AF124" s="12">
        <f t="shared" si="112"/>
        <v>600</v>
      </c>
      <c r="AG124" s="12">
        <f t="shared" si="113"/>
        <v>855</v>
      </c>
      <c r="AH124" s="12">
        <f t="shared" si="114"/>
        <v>0</v>
      </c>
      <c r="AI124" s="12">
        <f t="shared" si="115"/>
        <v>0</v>
      </c>
      <c r="AJ124" s="12">
        <f t="shared" si="116"/>
        <v>0</v>
      </c>
      <c r="AK124" s="12">
        <f t="shared" si="117"/>
        <v>0</v>
      </c>
      <c r="AL124" s="12">
        <f t="shared" si="118"/>
        <v>1083</v>
      </c>
      <c r="AM124" s="12">
        <f>$C$9*AM$14</f>
        <v>0</v>
      </c>
      <c r="AN124" s="12">
        <f t="shared" si="119"/>
        <v>1938</v>
      </c>
      <c r="AO124" s="17">
        <f t="shared" si="120"/>
        <v>1.5820408163265307</v>
      </c>
      <c r="AQ124" s="12">
        <f>AQ123+$D$22</f>
        <v>1225</v>
      </c>
      <c r="AR124" s="12">
        <f t="shared" si="121"/>
        <v>0</v>
      </c>
      <c r="AS124" s="12">
        <f t="shared" si="122"/>
        <v>0</v>
      </c>
      <c r="AT124" s="12">
        <f t="shared" si="123"/>
        <v>350</v>
      </c>
      <c r="AU124" s="12">
        <f t="shared" si="124"/>
        <v>389.82299999999987</v>
      </c>
      <c r="AV124" s="12">
        <f t="shared" si="125"/>
        <v>250</v>
      </c>
      <c r="AW124" s="12">
        <f t="shared" si="126"/>
        <v>332.39549999999997</v>
      </c>
      <c r="AX124" s="12">
        <f t="shared" si="127"/>
        <v>350</v>
      </c>
      <c r="AY124" s="12">
        <f t="shared" si="128"/>
        <v>514.71</v>
      </c>
      <c r="AZ124" s="12">
        <f t="shared" si="129"/>
        <v>432.72405000000003</v>
      </c>
      <c r="BA124" s="12">
        <f>$C$9*BA$14</f>
        <v>0</v>
      </c>
      <c r="BB124" s="12">
        <f t="shared" si="130"/>
        <v>1669.6525499999998</v>
      </c>
      <c r="BC124" s="17">
        <f t="shared" si="131"/>
        <v>1.3629816734693876</v>
      </c>
    </row>
    <row r="125" spans="1:55" hidden="1" x14ac:dyDescent="0.25">
      <c r="C125" s="12"/>
    </row>
    <row r="126" spans="1:55" hidden="1" x14ac:dyDescent="0.25">
      <c r="C126" s="12"/>
    </row>
    <row r="127" spans="1:55" hidden="1" x14ac:dyDescent="0.25">
      <c r="C127" s="12"/>
    </row>
    <row r="128" spans="1:55" hidden="1" x14ac:dyDescent="0.25">
      <c r="C128" s="12"/>
    </row>
    <row r="129" spans="3:3" hidden="1" x14ac:dyDescent="0.25">
      <c r="C129" s="12"/>
    </row>
    <row r="130" spans="3:3" hidden="1" x14ac:dyDescent="0.25">
      <c r="C130" s="12"/>
    </row>
    <row r="131" spans="3:3" hidden="1" x14ac:dyDescent="0.25">
      <c r="C131" s="12"/>
    </row>
    <row r="132" spans="3:3" hidden="1" x14ac:dyDescent="0.25">
      <c r="C132" s="12"/>
    </row>
    <row r="133" spans="3:3" hidden="1" x14ac:dyDescent="0.25">
      <c r="C133" s="12"/>
    </row>
    <row r="134" spans="3:3" hidden="1" x14ac:dyDescent="0.25">
      <c r="C134" s="12"/>
    </row>
    <row r="135" spans="3:3" hidden="1" x14ac:dyDescent="0.25">
      <c r="C135" s="12"/>
    </row>
    <row r="136" spans="3:3" hidden="1" x14ac:dyDescent="0.25">
      <c r="C136" s="12"/>
    </row>
    <row r="137" spans="3:3" hidden="1" x14ac:dyDescent="0.25">
      <c r="C137" s="12"/>
    </row>
    <row r="138" spans="3:3" hidden="1" x14ac:dyDescent="0.25">
      <c r="C138" s="12"/>
    </row>
    <row r="139" spans="3:3" hidden="1" x14ac:dyDescent="0.25">
      <c r="C139" s="12"/>
    </row>
    <row r="140" spans="3:3" hidden="1" x14ac:dyDescent="0.25">
      <c r="C140" s="12"/>
    </row>
    <row r="141" spans="3:3" hidden="1" x14ac:dyDescent="0.25">
      <c r="C141" s="12"/>
    </row>
    <row r="142" spans="3:3" hidden="1" x14ac:dyDescent="0.25">
      <c r="C142" s="12"/>
    </row>
    <row r="143" spans="3:3" hidden="1" x14ac:dyDescent="0.25">
      <c r="C143" s="12"/>
    </row>
    <row r="144" spans="3:3" hidden="1" x14ac:dyDescent="0.25">
      <c r="C144" s="12"/>
    </row>
    <row r="145" spans="3:3" hidden="1" x14ac:dyDescent="0.25">
      <c r="C145" s="12"/>
    </row>
    <row r="146" spans="3:3" hidden="1" x14ac:dyDescent="0.25">
      <c r="C146" s="12"/>
    </row>
    <row r="147" spans="3:3" hidden="1" x14ac:dyDescent="0.25">
      <c r="C147" s="12"/>
    </row>
    <row r="148" spans="3:3" hidden="1" x14ac:dyDescent="0.25">
      <c r="C148" s="12"/>
    </row>
    <row r="149" spans="3:3" hidden="1" x14ac:dyDescent="0.25">
      <c r="C149" s="12"/>
    </row>
    <row r="150" spans="3:3" hidden="1" x14ac:dyDescent="0.25">
      <c r="C150" s="12"/>
    </row>
    <row r="151" spans="3:3" hidden="1" x14ac:dyDescent="0.25">
      <c r="C151" s="12"/>
    </row>
    <row r="152" spans="3:3" hidden="1" x14ac:dyDescent="0.25">
      <c r="C152" s="12"/>
    </row>
    <row r="153" spans="3:3" hidden="1" x14ac:dyDescent="0.25">
      <c r="C153" s="12"/>
    </row>
    <row r="154" spans="3:3" hidden="1" x14ac:dyDescent="0.25">
      <c r="C154" s="12"/>
    </row>
    <row r="155" spans="3:3" hidden="1" x14ac:dyDescent="0.25">
      <c r="C155" s="12"/>
    </row>
    <row r="156" spans="3:3" hidden="1" x14ac:dyDescent="0.25">
      <c r="C156" s="12"/>
    </row>
    <row r="157" spans="3:3" hidden="1" x14ac:dyDescent="0.25">
      <c r="C157" s="12"/>
    </row>
    <row r="158" spans="3:3" hidden="1" x14ac:dyDescent="0.25">
      <c r="C158" s="12"/>
    </row>
    <row r="159" spans="3:3" hidden="1" x14ac:dyDescent="0.25">
      <c r="C159" s="12"/>
    </row>
    <row r="160" spans="3:3" hidden="1" x14ac:dyDescent="0.25">
      <c r="C160" s="12"/>
    </row>
    <row r="161" spans="3:3" hidden="1" x14ac:dyDescent="0.25">
      <c r="C161" s="12"/>
    </row>
    <row r="162" spans="3:3" hidden="1" x14ac:dyDescent="0.25">
      <c r="C162" s="12"/>
    </row>
    <row r="163" spans="3:3" hidden="1" x14ac:dyDescent="0.25">
      <c r="C163" s="12"/>
    </row>
    <row r="164" spans="3:3" hidden="1" x14ac:dyDescent="0.25">
      <c r="C164" s="12"/>
    </row>
    <row r="165" spans="3:3" hidden="1" x14ac:dyDescent="0.25">
      <c r="C165" s="12"/>
    </row>
    <row r="166" spans="3:3" hidden="1" x14ac:dyDescent="0.25">
      <c r="C166" s="12"/>
    </row>
    <row r="167" spans="3:3" hidden="1" x14ac:dyDescent="0.25">
      <c r="C167" s="12"/>
    </row>
    <row r="168" spans="3:3" hidden="1" x14ac:dyDescent="0.25">
      <c r="C168" s="12"/>
    </row>
    <row r="169" spans="3:3" hidden="1" x14ac:dyDescent="0.25">
      <c r="C169" s="12"/>
    </row>
    <row r="170" spans="3:3" hidden="1" x14ac:dyDescent="0.25">
      <c r="C170" s="12"/>
    </row>
    <row r="171" spans="3:3" hidden="1" x14ac:dyDescent="0.25">
      <c r="C171" s="12"/>
    </row>
    <row r="172" spans="3:3" hidden="1" x14ac:dyDescent="0.25">
      <c r="C172" s="12"/>
    </row>
    <row r="173" spans="3:3" hidden="1" x14ac:dyDescent="0.25">
      <c r="C173" s="12"/>
    </row>
    <row r="174" spans="3:3" hidden="1" x14ac:dyDescent="0.25">
      <c r="C174" s="12"/>
    </row>
    <row r="175" spans="3:3" hidden="1" x14ac:dyDescent="0.25">
      <c r="C175" s="12"/>
    </row>
    <row r="176" spans="3:3" hidden="1" x14ac:dyDescent="0.25">
      <c r="C176" s="12"/>
    </row>
    <row r="177" spans="3:3" hidden="1" x14ac:dyDescent="0.25">
      <c r="C177" s="12"/>
    </row>
    <row r="178" spans="3:3" hidden="1" x14ac:dyDescent="0.25">
      <c r="C178" s="12"/>
    </row>
    <row r="179" spans="3:3" hidden="1" x14ac:dyDescent="0.25">
      <c r="C179" s="12"/>
    </row>
    <row r="180" spans="3:3" hidden="1" x14ac:dyDescent="0.25">
      <c r="C180" s="12"/>
    </row>
    <row r="181" spans="3:3" hidden="1" x14ac:dyDescent="0.25">
      <c r="C181" s="12"/>
    </row>
    <row r="182" spans="3:3" hidden="1" x14ac:dyDescent="0.25">
      <c r="C182" s="12"/>
    </row>
    <row r="183" spans="3:3" hidden="1" x14ac:dyDescent="0.25">
      <c r="C183" s="12"/>
    </row>
    <row r="184" spans="3:3" hidden="1" x14ac:dyDescent="0.25">
      <c r="C184" s="12"/>
    </row>
    <row r="185" spans="3:3" hidden="1" x14ac:dyDescent="0.25">
      <c r="C185" s="12"/>
    </row>
    <row r="186" spans="3:3" hidden="1" x14ac:dyDescent="0.25">
      <c r="C186" s="12"/>
    </row>
    <row r="187" spans="3:3" hidden="1" x14ac:dyDescent="0.25">
      <c r="C187" s="12"/>
    </row>
    <row r="188" spans="3:3" hidden="1" x14ac:dyDescent="0.25">
      <c r="C188" s="12"/>
    </row>
    <row r="189" spans="3:3" hidden="1" x14ac:dyDescent="0.25">
      <c r="C189" s="12"/>
    </row>
    <row r="190" spans="3:3" hidden="1" x14ac:dyDescent="0.25">
      <c r="C190" s="12"/>
    </row>
    <row r="191" spans="3:3" hidden="1" x14ac:dyDescent="0.25">
      <c r="C191" s="12"/>
    </row>
    <row r="192" spans="3:3" hidden="1" x14ac:dyDescent="0.25">
      <c r="C192" s="12"/>
    </row>
    <row r="193" spans="3:3" hidden="1" x14ac:dyDescent="0.25">
      <c r="C193" s="12"/>
    </row>
    <row r="194" spans="3:3" hidden="1" x14ac:dyDescent="0.25">
      <c r="C194" s="12"/>
    </row>
    <row r="195" spans="3:3" hidden="1" x14ac:dyDescent="0.25">
      <c r="C195" s="12"/>
    </row>
    <row r="196" spans="3:3" hidden="1" x14ac:dyDescent="0.25">
      <c r="C196" s="12"/>
    </row>
    <row r="197" spans="3:3" hidden="1" x14ac:dyDescent="0.25">
      <c r="C197" s="12"/>
    </row>
    <row r="198" spans="3:3" hidden="1" x14ac:dyDescent="0.25">
      <c r="C198" s="12"/>
    </row>
    <row r="199" spans="3:3" hidden="1" x14ac:dyDescent="0.25">
      <c r="C199" s="12"/>
    </row>
    <row r="200" spans="3:3" hidden="1" x14ac:dyDescent="0.25">
      <c r="C200" s="12"/>
    </row>
    <row r="201" spans="3:3" hidden="1" x14ac:dyDescent="0.25">
      <c r="C201" s="12"/>
    </row>
    <row r="202" spans="3:3" hidden="1" x14ac:dyDescent="0.25">
      <c r="C202" s="12"/>
    </row>
    <row r="203" spans="3:3" hidden="1" x14ac:dyDescent="0.25">
      <c r="C203" s="12"/>
    </row>
    <row r="204" spans="3:3" hidden="1" x14ac:dyDescent="0.25">
      <c r="C204" s="12"/>
    </row>
    <row r="205" spans="3:3" hidden="1" x14ac:dyDescent="0.25">
      <c r="C205" s="12"/>
    </row>
    <row r="206" spans="3:3" hidden="1" x14ac:dyDescent="0.25">
      <c r="C206" s="12"/>
    </row>
    <row r="207" spans="3:3" hidden="1" x14ac:dyDescent="0.25">
      <c r="C207" s="12"/>
    </row>
    <row r="208" spans="3:3" hidden="1" x14ac:dyDescent="0.25">
      <c r="C208" s="12"/>
    </row>
    <row r="209" spans="3:3" hidden="1" x14ac:dyDescent="0.25">
      <c r="C209" s="12"/>
    </row>
    <row r="210" spans="3:3" hidden="1" x14ac:dyDescent="0.25">
      <c r="C210" s="12"/>
    </row>
    <row r="211" spans="3:3" hidden="1" x14ac:dyDescent="0.25"/>
    <row r="212" spans="3:3" hidden="1" x14ac:dyDescent="0.25"/>
    <row r="213" spans="3:3" hidden="1" x14ac:dyDescent="0.25"/>
    <row r="214" spans="3:3" hidden="1" x14ac:dyDescent="0.25"/>
  </sheetData>
  <sheetProtection password="E898" sheet="1" objects="1" scenarios="1" selectLockedCells="1"/>
  <mergeCells count="19">
    <mergeCell ref="M3:M5"/>
    <mergeCell ref="J3:L3"/>
    <mergeCell ref="H6:K6"/>
    <mergeCell ref="E8:G8"/>
    <mergeCell ref="E9:G9"/>
    <mergeCell ref="E10:G10"/>
    <mergeCell ref="B8:C8"/>
    <mergeCell ref="A16:M16"/>
    <mergeCell ref="B12:K12"/>
    <mergeCell ref="AQ12:BC12"/>
    <mergeCell ref="AQ16:BA16"/>
    <mergeCell ref="AQ21:BA21"/>
    <mergeCell ref="O12:AA12"/>
    <mergeCell ref="O16:Y16"/>
    <mergeCell ref="O21:Y21"/>
    <mergeCell ref="AC12:AO12"/>
    <mergeCell ref="AC16:AM16"/>
    <mergeCell ref="AC21:AM21"/>
    <mergeCell ref="A21:K21"/>
  </mergeCells>
  <dataValidations count="1">
    <dataValidation type="list" allowBlank="1" showInputMessage="1" showErrorMessage="1" sqref="L5">
      <formula1>"Yes,No"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Tariffs!$A$3:$A$30</xm:f>
          </x14:formula1>
          <xm:sqref>E8:E10 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G11" sqref="G11"/>
    </sheetView>
  </sheetViews>
  <sheetFormatPr defaultRowHeight="15" x14ac:dyDescent="0.25"/>
  <cols>
    <col min="1" max="1" width="25.5703125" customWidth="1"/>
    <col min="3" max="3" width="28" customWidth="1"/>
  </cols>
  <sheetData>
    <row r="1" spans="1:14" x14ac:dyDescent="0.25">
      <c r="D1" s="15" t="s">
        <v>9</v>
      </c>
      <c r="E1" s="15"/>
      <c r="F1" s="15"/>
      <c r="G1" s="15"/>
      <c r="H1" s="11"/>
      <c r="I1" s="3"/>
      <c r="J1" s="3"/>
      <c r="K1" s="3"/>
    </row>
    <row r="2" spans="1:14" x14ac:dyDescent="0.25">
      <c r="A2" s="4" t="s">
        <v>14</v>
      </c>
      <c r="B2" s="4" t="s">
        <v>98</v>
      </c>
      <c r="C2" s="4" t="s">
        <v>8</v>
      </c>
      <c r="D2" s="4" t="s">
        <v>1</v>
      </c>
      <c r="E2" s="4" t="s">
        <v>2</v>
      </c>
      <c r="F2" s="4" t="s">
        <v>3</v>
      </c>
      <c r="G2" s="4" t="s">
        <v>5</v>
      </c>
      <c r="H2" s="4" t="s">
        <v>4</v>
      </c>
      <c r="I2" s="4" t="s">
        <v>6</v>
      </c>
      <c r="J2" s="4" t="s">
        <v>78</v>
      </c>
      <c r="K2" s="4" t="s">
        <v>79</v>
      </c>
      <c r="L2" s="4" t="s">
        <v>17</v>
      </c>
      <c r="M2" s="4" t="s">
        <v>54</v>
      </c>
      <c r="N2" s="4" t="s">
        <v>55</v>
      </c>
    </row>
    <row r="3" spans="1:14" x14ac:dyDescent="0.25">
      <c r="A3" t="s">
        <v>7</v>
      </c>
      <c r="C3" t="s">
        <v>19</v>
      </c>
      <c r="D3" s="24">
        <v>0</v>
      </c>
      <c r="E3" s="24">
        <v>0</v>
      </c>
      <c r="F3" s="24">
        <v>600</v>
      </c>
      <c r="G3" s="29">
        <v>142.5</v>
      </c>
      <c r="H3" s="24"/>
      <c r="I3" s="24"/>
      <c r="J3" s="24"/>
      <c r="K3" s="24"/>
      <c r="L3" s="29">
        <v>173.28</v>
      </c>
      <c r="M3" s="30">
        <v>0</v>
      </c>
      <c r="N3" s="2" t="s">
        <v>0</v>
      </c>
    </row>
    <row r="4" spans="1:14" x14ac:dyDescent="0.25">
      <c r="A4" t="s">
        <v>10</v>
      </c>
      <c r="C4" t="s">
        <v>27</v>
      </c>
      <c r="D4" s="24">
        <v>60</v>
      </c>
      <c r="E4" s="24">
        <v>0</v>
      </c>
      <c r="F4" s="24">
        <v>350</v>
      </c>
      <c r="G4" s="30">
        <v>90.86</v>
      </c>
      <c r="H4" s="24"/>
      <c r="I4" s="24"/>
      <c r="J4" s="24"/>
      <c r="K4" s="24"/>
      <c r="L4" s="29">
        <v>210.9</v>
      </c>
      <c r="M4" s="30">
        <v>0</v>
      </c>
      <c r="N4" s="2" t="s">
        <v>0</v>
      </c>
    </row>
    <row r="5" spans="1:14" x14ac:dyDescent="0.25">
      <c r="A5" t="s">
        <v>11</v>
      </c>
      <c r="C5" t="s">
        <v>26</v>
      </c>
      <c r="D5" s="24">
        <v>25</v>
      </c>
      <c r="E5" s="24">
        <v>0</v>
      </c>
      <c r="F5" s="24">
        <v>350</v>
      </c>
      <c r="G5" s="30">
        <v>90.86</v>
      </c>
      <c r="H5" s="24"/>
      <c r="I5" s="24"/>
      <c r="J5" s="24"/>
      <c r="K5" s="24"/>
      <c r="L5" s="29">
        <v>210.9</v>
      </c>
      <c r="M5" s="30">
        <v>0</v>
      </c>
      <c r="N5" s="2" t="s">
        <v>0</v>
      </c>
    </row>
    <row r="6" spans="1:14" x14ac:dyDescent="0.25">
      <c r="A6" t="s">
        <v>38</v>
      </c>
      <c r="C6" t="s">
        <v>49</v>
      </c>
      <c r="D6" s="24">
        <v>50</v>
      </c>
      <c r="E6" s="24">
        <v>0</v>
      </c>
      <c r="F6" s="24">
        <v>350</v>
      </c>
      <c r="G6" s="30">
        <v>83.47</v>
      </c>
      <c r="H6" s="24"/>
      <c r="I6" s="24"/>
      <c r="J6" s="24"/>
      <c r="K6" s="24"/>
      <c r="L6" s="29">
        <v>89.6</v>
      </c>
      <c r="M6" s="30">
        <v>0</v>
      </c>
      <c r="N6" s="2" t="s">
        <v>50</v>
      </c>
    </row>
    <row r="7" spans="1:14" x14ac:dyDescent="0.25">
      <c r="A7" t="s">
        <v>37</v>
      </c>
      <c r="C7" t="s">
        <v>51</v>
      </c>
      <c r="D7" s="24">
        <v>50</v>
      </c>
      <c r="E7" s="24">
        <v>0</v>
      </c>
      <c r="F7" s="24">
        <v>600</v>
      </c>
      <c r="G7" s="30">
        <v>83.47</v>
      </c>
      <c r="H7" s="24"/>
      <c r="I7" s="24"/>
      <c r="J7" s="24"/>
      <c r="K7" s="24"/>
      <c r="L7" s="29">
        <v>150.47</v>
      </c>
      <c r="M7" s="30">
        <v>0</v>
      </c>
      <c r="N7" s="2" t="s">
        <v>50</v>
      </c>
    </row>
    <row r="8" spans="1:14" x14ac:dyDescent="0.25">
      <c r="A8" t="s">
        <v>42</v>
      </c>
      <c r="C8" t="s">
        <v>48</v>
      </c>
      <c r="D8" s="24">
        <v>0</v>
      </c>
      <c r="E8" s="24">
        <v>0</v>
      </c>
      <c r="F8" s="24">
        <v>600</v>
      </c>
      <c r="G8" s="30">
        <v>93.57</v>
      </c>
      <c r="H8" s="24"/>
      <c r="I8" s="24"/>
      <c r="J8" s="24"/>
      <c r="K8" s="24"/>
      <c r="L8" s="29">
        <v>150.47</v>
      </c>
      <c r="M8" s="30">
        <v>2.4500000000000002</v>
      </c>
      <c r="N8" s="2" t="s">
        <v>52</v>
      </c>
    </row>
    <row r="9" spans="1:14" x14ac:dyDescent="0.25">
      <c r="A9" t="s">
        <v>39</v>
      </c>
      <c r="C9" t="s">
        <v>45</v>
      </c>
      <c r="D9" s="24">
        <v>0</v>
      </c>
      <c r="E9" s="24">
        <v>0</v>
      </c>
      <c r="F9" s="24">
        <v>600</v>
      </c>
      <c r="G9" s="30">
        <v>93.57</v>
      </c>
      <c r="H9" s="24"/>
      <c r="I9" s="24"/>
      <c r="J9" s="24"/>
      <c r="K9" s="24"/>
      <c r="L9" s="29">
        <v>147.74</v>
      </c>
      <c r="M9" s="30">
        <v>4.01</v>
      </c>
      <c r="N9" s="2" t="s">
        <v>52</v>
      </c>
    </row>
    <row r="10" spans="1:14" x14ac:dyDescent="0.25">
      <c r="A10" t="s">
        <v>40</v>
      </c>
      <c r="C10" t="s">
        <v>46</v>
      </c>
      <c r="D10" s="24">
        <v>0</v>
      </c>
      <c r="E10" s="24">
        <v>0</v>
      </c>
      <c r="F10" s="24">
        <v>600</v>
      </c>
      <c r="G10" s="30">
        <v>93.57</v>
      </c>
      <c r="H10" s="24"/>
      <c r="I10" s="24"/>
      <c r="J10" s="24"/>
      <c r="K10" s="24"/>
      <c r="L10" s="29">
        <v>144.05000000000001</v>
      </c>
      <c r="M10" s="30">
        <v>7.51</v>
      </c>
      <c r="N10" s="2" t="s">
        <v>52</v>
      </c>
    </row>
    <row r="11" spans="1:14" x14ac:dyDescent="0.25">
      <c r="A11" t="s">
        <v>41</v>
      </c>
      <c r="C11" t="s">
        <v>47</v>
      </c>
      <c r="D11" s="24">
        <v>0</v>
      </c>
      <c r="E11" s="24">
        <v>0</v>
      </c>
      <c r="F11" s="24">
        <v>600</v>
      </c>
      <c r="G11" s="30">
        <v>93.57</v>
      </c>
      <c r="H11" s="24"/>
      <c r="I11" s="24"/>
      <c r="J11" s="24"/>
      <c r="K11" s="24"/>
      <c r="L11" s="29">
        <v>144.05000000000001</v>
      </c>
      <c r="M11" s="30">
        <v>15.5</v>
      </c>
      <c r="N11" s="2" t="s">
        <v>52</v>
      </c>
    </row>
    <row r="12" spans="1:14" x14ac:dyDescent="0.25">
      <c r="A12" t="s">
        <v>127</v>
      </c>
      <c r="C12" t="s">
        <v>59</v>
      </c>
      <c r="D12" s="24">
        <v>0</v>
      </c>
      <c r="E12" s="25">
        <v>0</v>
      </c>
      <c r="F12" s="24">
        <v>100</v>
      </c>
      <c r="G12" s="25">
        <f>107.25*1.14</f>
        <v>122.26499999999999</v>
      </c>
      <c r="H12" s="24">
        <v>400</v>
      </c>
      <c r="I12" s="31">
        <f>121.2*1.14</f>
        <v>138.16799999999998</v>
      </c>
      <c r="J12" s="24">
        <v>650</v>
      </c>
      <c r="K12" s="29">
        <f>128.35*1.14</f>
        <v>146.31899999999999</v>
      </c>
      <c r="L12" s="29">
        <f>137.1*1.14</f>
        <v>156.29399999999998</v>
      </c>
      <c r="M12" s="30">
        <v>0</v>
      </c>
      <c r="N12" s="2" t="s">
        <v>56</v>
      </c>
    </row>
    <row r="13" spans="1:14" x14ac:dyDescent="0.25">
      <c r="A13" t="s">
        <v>128</v>
      </c>
      <c r="C13" t="s">
        <v>58</v>
      </c>
      <c r="D13" s="24">
        <v>100</v>
      </c>
      <c r="E13" s="24">
        <v>0</v>
      </c>
      <c r="F13" s="24">
        <v>100</v>
      </c>
      <c r="G13" s="24">
        <v>0</v>
      </c>
      <c r="H13" s="24">
        <v>400</v>
      </c>
      <c r="I13" s="31">
        <f>121.2*1.14</f>
        <v>138.16799999999998</v>
      </c>
      <c r="J13" s="24">
        <v>650</v>
      </c>
      <c r="K13" s="29">
        <f>128.35*1.14</f>
        <v>146.31899999999999</v>
      </c>
      <c r="L13" s="29">
        <f>137.1*1.14</f>
        <v>156.29399999999998</v>
      </c>
      <c r="M13" s="30">
        <v>0</v>
      </c>
      <c r="N13" s="2" t="s">
        <v>56</v>
      </c>
    </row>
    <row r="14" spans="1:14" x14ac:dyDescent="0.25">
      <c r="A14" t="s">
        <v>57</v>
      </c>
      <c r="B14" s="23" t="s">
        <v>100</v>
      </c>
      <c r="C14" t="s">
        <v>97</v>
      </c>
      <c r="D14" s="24">
        <v>50</v>
      </c>
      <c r="E14" s="24">
        <v>0</v>
      </c>
      <c r="F14" s="24">
        <v>100</v>
      </c>
      <c r="G14" s="25">
        <f>113.2*1.14</f>
        <v>129.048</v>
      </c>
      <c r="H14" s="24">
        <v>400</v>
      </c>
      <c r="I14" s="31">
        <f>126.8*1.14</f>
        <v>144.55199999999999</v>
      </c>
      <c r="J14" s="24">
        <v>650</v>
      </c>
      <c r="K14" s="29">
        <f>134.2*1.14</f>
        <v>152.98799999999997</v>
      </c>
      <c r="L14" s="29">
        <f>142.45*1.14</f>
        <v>162.39299999999997</v>
      </c>
      <c r="M14" s="30">
        <v>0</v>
      </c>
      <c r="N14" s="2" t="s">
        <v>56</v>
      </c>
    </row>
    <row r="15" spans="1:14" x14ac:dyDescent="0.25">
      <c r="A15" t="s">
        <v>62</v>
      </c>
      <c r="C15" t="s">
        <v>61</v>
      </c>
      <c r="D15" s="24">
        <v>0</v>
      </c>
      <c r="E15" s="24">
        <v>0</v>
      </c>
      <c r="F15" s="24">
        <v>600</v>
      </c>
      <c r="G15" s="31">
        <f>78.9*1.14</f>
        <v>89.945999999999998</v>
      </c>
      <c r="H15" s="24">
        <v>700</v>
      </c>
      <c r="I15" s="29">
        <f>131.99*1.14</f>
        <v>150.46860000000001</v>
      </c>
      <c r="J15" s="29"/>
      <c r="K15" s="29"/>
      <c r="L15" s="29">
        <f>220*1.14</f>
        <v>250.79999999999998</v>
      </c>
      <c r="M15" s="30">
        <v>0</v>
      </c>
      <c r="N15" s="2" t="s">
        <v>60</v>
      </c>
    </row>
    <row r="16" spans="1:14" x14ac:dyDescent="0.25">
      <c r="A16" t="s">
        <v>129</v>
      </c>
      <c r="C16" t="s">
        <v>63</v>
      </c>
      <c r="D16" s="24">
        <v>0</v>
      </c>
      <c r="E16" s="24">
        <v>0</v>
      </c>
      <c r="F16" s="24"/>
      <c r="G16" s="24"/>
      <c r="H16" s="24"/>
      <c r="I16" s="24"/>
      <c r="J16" s="24"/>
      <c r="K16" s="24"/>
      <c r="L16" s="29">
        <f>118*1.14</f>
        <v>134.51999999999998</v>
      </c>
      <c r="M16" s="24">
        <f>25.35/30</f>
        <v>0.84500000000000008</v>
      </c>
      <c r="N16" s="2" t="s">
        <v>60</v>
      </c>
    </row>
    <row r="17" spans="1:14" x14ac:dyDescent="0.25">
      <c r="A17" t="s">
        <v>130</v>
      </c>
      <c r="C17" t="s">
        <v>64</v>
      </c>
      <c r="D17" s="24">
        <v>0</v>
      </c>
      <c r="E17" s="24">
        <v>0</v>
      </c>
      <c r="F17" s="24">
        <v>350</v>
      </c>
      <c r="G17" s="26">
        <f>0.977*1.14*100</f>
        <v>111.37799999999997</v>
      </c>
      <c r="H17" s="24">
        <v>600</v>
      </c>
      <c r="I17" s="31">
        <f>1.1663*114</f>
        <v>132.95819999999998</v>
      </c>
      <c r="J17" s="24">
        <v>950</v>
      </c>
      <c r="K17" s="24">
        <f>1.29*114</f>
        <v>147.06</v>
      </c>
      <c r="L17" s="26">
        <f>1.3803*114</f>
        <v>157.35420000000002</v>
      </c>
      <c r="M17" s="30">
        <v>0</v>
      </c>
      <c r="N17" s="2" t="s">
        <v>66</v>
      </c>
    </row>
    <row r="18" spans="1:14" x14ac:dyDescent="0.25">
      <c r="A18" s="23" t="s">
        <v>65</v>
      </c>
      <c r="B18" s="23"/>
      <c r="C18" s="23" t="s">
        <v>67</v>
      </c>
      <c r="D18" s="24">
        <v>75</v>
      </c>
      <c r="E18" s="24">
        <v>0</v>
      </c>
      <c r="F18" s="24">
        <v>350</v>
      </c>
      <c r="G18" s="26">
        <f>0.7027*114</f>
        <v>80.107799999999997</v>
      </c>
      <c r="H18" s="24">
        <v>600</v>
      </c>
      <c r="I18" s="26">
        <f>(1.1673*114)</f>
        <v>133.07220000000001</v>
      </c>
      <c r="J18" s="27">
        <v>950</v>
      </c>
      <c r="K18" s="26">
        <f>1.29*114</f>
        <v>147.06</v>
      </c>
      <c r="L18" s="26">
        <f>1.3803*114</f>
        <v>157.35420000000002</v>
      </c>
      <c r="M18" s="30">
        <v>0</v>
      </c>
      <c r="N18" s="2" t="s">
        <v>66</v>
      </c>
    </row>
    <row r="19" spans="1:14" x14ac:dyDescent="0.25">
      <c r="A19" t="s">
        <v>68</v>
      </c>
      <c r="C19" t="s">
        <v>70</v>
      </c>
      <c r="D19" s="24">
        <v>0</v>
      </c>
      <c r="E19" s="24">
        <v>0</v>
      </c>
      <c r="F19" s="24"/>
      <c r="G19" s="24"/>
      <c r="H19" s="24"/>
      <c r="I19" s="24"/>
      <c r="J19" s="24"/>
      <c r="K19" s="24"/>
      <c r="L19" s="26">
        <v>123.1</v>
      </c>
      <c r="M19" s="24"/>
      <c r="N19" s="2" t="s">
        <v>69</v>
      </c>
    </row>
    <row r="20" spans="1:14" x14ac:dyDescent="0.25">
      <c r="A20" t="s">
        <v>121</v>
      </c>
      <c r="C20" t="s">
        <v>71</v>
      </c>
      <c r="D20" s="24">
        <v>65</v>
      </c>
      <c r="E20" s="24">
        <v>0</v>
      </c>
      <c r="F20" s="24"/>
      <c r="G20" s="24"/>
      <c r="H20" s="24"/>
      <c r="I20" s="24"/>
      <c r="J20" s="24"/>
      <c r="K20" s="24"/>
      <c r="L20" s="26">
        <v>88.98</v>
      </c>
      <c r="M20" s="24"/>
      <c r="N20" s="2" t="s">
        <v>69</v>
      </c>
    </row>
    <row r="21" spans="1:14" x14ac:dyDescent="0.25">
      <c r="A21" t="s">
        <v>122</v>
      </c>
      <c r="C21" t="s">
        <v>75</v>
      </c>
      <c r="D21" s="24">
        <v>0</v>
      </c>
      <c r="E21" s="24">
        <v>0</v>
      </c>
      <c r="F21" s="24"/>
      <c r="G21" s="24"/>
      <c r="H21" s="24"/>
      <c r="I21" s="24"/>
      <c r="J21" s="24"/>
      <c r="K21" s="24"/>
      <c r="L21" s="24">
        <v>134.43</v>
      </c>
      <c r="M21" s="28">
        <f>38.7569/30</f>
        <v>1.2918966666666667</v>
      </c>
      <c r="N21" s="2" t="s">
        <v>72</v>
      </c>
    </row>
    <row r="22" spans="1:14" x14ac:dyDescent="0.25">
      <c r="A22" t="s">
        <v>123</v>
      </c>
      <c r="C22" t="s">
        <v>74</v>
      </c>
      <c r="D22" s="24">
        <v>0</v>
      </c>
      <c r="E22" s="24">
        <v>0</v>
      </c>
      <c r="F22" s="24"/>
      <c r="G22" s="24"/>
      <c r="H22" s="24"/>
      <c r="I22" s="24"/>
      <c r="J22" s="24"/>
      <c r="K22" s="24"/>
      <c r="L22" s="24">
        <v>134.43</v>
      </c>
      <c r="M22" s="24">
        <v>0</v>
      </c>
      <c r="N22" s="2" t="s">
        <v>72</v>
      </c>
    </row>
    <row r="23" spans="1:14" x14ac:dyDescent="0.25">
      <c r="A23" t="s">
        <v>125</v>
      </c>
      <c r="C23" t="s">
        <v>76</v>
      </c>
      <c r="D23" s="24">
        <v>0</v>
      </c>
      <c r="E23" s="24">
        <v>0</v>
      </c>
      <c r="F23" s="24"/>
      <c r="G23" s="24"/>
      <c r="H23" s="24"/>
      <c r="I23" s="24"/>
      <c r="J23" s="24"/>
      <c r="K23" s="24"/>
      <c r="L23" s="24">
        <v>158.94999999999999</v>
      </c>
      <c r="M23" s="24">
        <v>0</v>
      </c>
      <c r="N23" s="2" t="s">
        <v>72</v>
      </c>
    </row>
    <row r="24" spans="1:14" x14ac:dyDescent="0.25">
      <c r="A24" t="s">
        <v>124</v>
      </c>
      <c r="C24" t="s">
        <v>73</v>
      </c>
      <c r="D24" s="24">
        <v>50</v>
      </c>
      <c r="E24" s="24">
        <v>0</v>
      </c>
      <c r="F24" s="24"/>
      <c r="G24" s="24"/>
      <c r="H24" s="24"/>
      <c r="I24" s="24"/>
      <c r="J24" s="24"/>
      <c r="K24" s="24"/>
      <c r="L24" s="24">
        <v>97.49</v>
      </c>
      <c r="M24" s="24">
        <v>0</v>
      </c>
      <c r="N24" s="2" t="s">
        <v>72</v>
      </c>
    </row>
    <row r="25" spans="1:14" x14ac:dyDescent="0.25">
      <c r="A25" s="23" t="s">
        <v>115</v>
      </c>
      <c r="B25" s="23"/>
      <c r="C25" s="23" t="s">
        <v>80</v>
      </c>
      <c r="D25" s="24">
        <v>500</v>
      </c>
      <c r="E25" s="25">
        <f>94.54*1.14</f>
        <v>107.7756</v>
      </c>
      <c r="F25" s="24">
        <v>1000</v>
      </c>
      <c r="G25" s="25">
        <f>97.05*1.14</f>
        <v>110.63699999999999</v>
      </c>
      <c r="H25" s="24">
        <v>2000</v>
      </c>
      <c r="I25" s="25">
        <f>99.13*1.14</f>
        <v>113.00819999999999</v>
      </c>
      <c r="J25" s="24">
        <v>3000</v>
      </c>
      <c r="K25" s="25">
        <f>101.54*1.14</f>
        <v>115.7556</v>
      </c>
      <c r="L25" s="25">
        <f>102.76*1.14</f>
        <v>117.1464</v>
      </c>
      <c r="M25" s="24">
        <f>405.98*1.14/30</f>
        <v>15.427239999999999</v>
      </c>
      <c r="N25" s="2" t="s">
        <v>77</v>
      </c>
    </row>
    <row r="26" spans="1:14" x14ac:dyDescent="0.25">
      <c r="A26" s="23" t="s">
        <v>116</v>
      </c>
      <c r="B26" s="23"/>
      <c r="C26" s="23" t="s">
        <v>81</v>
      </c>
      <c r="D26" s="24">
        <v>500</v>
      </c>
      <c r="E26" s="25">
        <f>94.54*1.14</f>
        <v>107.7756</v>
      </c>
      <c r="F26" s="24">
        <v>1000</v>
      </c>
      <c r="G26" s="25">
        <f>97.05*1.14</f>
        <v>110.63699999999999</v>
      </c>
      <c r="H26" s="24">
        <v>2000</v>
      </c>
      <c r="I26" s="25">
        <f>99.13*1.14</f>
        <v>113.00819999999999</v>
      </c>
      <c r="J26" s="24">
        <v>3000</v>
      </c>
      <c r="K26" s="25">
        <f>101.54*1.14</f>
        <v>115.7556</v>
      </c>
      <c r="L26" s="25">
        <f>102.76*1.14</f>
        <v>117.1464</v>
      </c>
      <c r="M26" s="24">
        <f>433.21*1.14/30</f>
        <v>16.461979999999997</v>
      </c>
      <c r="N26" s="2" t="s">
        <v>77</v>
      </c>
    </row>
    <row r="27" spans="1:14" x14ac:dyDescent="0.25">
      <c r="A27" s="23" t="s">
        <v>117</v>
      </c>
      <c r="B27" s="23"/>
      <c r="C27" s="23" t="s">
        <v>80</v>
      </c>
      <c r="D27" s="24">
        <v>500</v>
      </c>
      <c r="E27" s="25">
        <f>94.54*1.14</f>
        <v>107.7756</v>
      </c>
      <c r="F27" s="24">
        <v>1000</v>
      </c>
      <c r="G27" s="25">
        <f>97.05*1.14</f>
        <v>110.63699999999999</v>
      </c>
      <c r="H27" s="24">
        <v>2000</v>
      </c>
      <c r="I27" s="25">
        <f>99.13*1.14</f>
        <v>113.00819999999999</v>
      </c>
      <c r="J27" s="24">
        <v>3000</v>
      </c>
      <c r="K27" s="25">
        <f>101.54*1.14</f>
        <v>115.7556</v>
      </c>
      <c r="L27" s="25">
        <f>102.76*1.14</f>
        <v>117.1464</v>
      </c>
      <c r="M27" s="24">
        <f>353.55*1.14/30</f>
        <v>13.434899999999999</v>
      </c>
      <c r="N27" s="2" t="s">
        <v>77</v>
      </c>
    </row>
    <row r="28" spans="1:14" x14ac:dyDescent="0.25">
      <c r="A28" s="23" t="s">
        <v>118</v>
      </c>
      <c r="B28" s="23"/>
      <c r="C28" s="23" t="s">
        <v>81</v>
      </c>
      <c r="D28" s="24">
        <v>500</v>
      </c>
      <c r="E28" s="25">
        <f>94.54*1.14</f>
        <v>107.7756</v>
      </c>
      <c r="F28" s="24">
        <v>1000</v>
      </c>
      <c r="G28" s="25">
        <f>97.05*1.14</f>
        <v>110.63699999999999</v>
      </c>
      <c r="H28" s="24">
        <v>2000</v>
      </c>
      <c r="I28" s="25">
        <f>99.13*1.14</f>
        <v>113.00819999999999</v>
      </c>
      <c r="J28" s="24">
        <v>3000</v>
      </c>
      <c r="K28" s="25">
        <f>101.54*1.14</f>
        <v>115.7556</v>
      </c>
      <c r="L28" s="25">
        <f>102.76*1.14</f>
        <v>117.1464</v>
      </c>
      <c r="M28" s="24">
        <f>369.95*1.14/30</f>
        <v>14.058099999999998</v>
      </c>
      <c r="N28" s="2" t="s">
        <v>77</v>
      </c>
    </row>
    <row r="29" spans="1:14" x14ac:dyDescent="0.25">
      <c r="A29" s="23" t="s">
        <v>119</v>
      </c>
      <c r="B29" s="23"/>
      <c r="C29" s="23" t="s">
        <v>137</v>
      </c>
      <c r="D29" s="24">
        <v>500</v>
      </c>
      <c r="E29" s="25">
        <f>88.47*1.14</f>
        <v>100.85579999999999</v>
      </c>
      <c r="F29" s="24">
        <v>1000</v>
      </c>
      <c r="G29" s="25">
        <f>100.41*1.14</f>
        <v>114.46739999999998</v>
      </c>
      <c r="H29" s="24">
        <v>2000</v>
      </c>
      <c r="I29" s="25">
        <f>106.91*1.14</f>
        <v>121.87739999999998</v>
      </c>
      <c r="J29" s="24">
        <v>3000</v>
      </c>
      <c r="K29" s="25">
        <f>118.26*1.14</f>
        <v>134.81639999999999</v>
      </c>
      <c r="L29" s="25">
        <f>126.81*1.14</f>
        <v>144.5634</v>
      </c>
      <c r="M29" s="24">
        <v>0</v>
      </c>
      <c r="N29" s="2" t="s">
        <v>77</v>
      </c>
    </row>
    <row r="30" spans="1:14" x14ac:dyDescent="0.25">
      <c r="A30" s="23" t="s">
        <v>120</v>
      </c>
      <c r="B30" s="23" t="s">
        <v>99</v>
      </c>
      <c r="C30" s="23" t="s">
        <v>82</v>
      </c>
      <c r="D30" s="24">
        <v>50</v>
      </c>
      <c r="E30" s="24">
        <v>0</v>
      </c>
      <c r="F30" s="24"/>
      <c r="G30" s="24"/>
      <c r="H30" s="24"/>
      <c r="I30" s="24"/>
      <c r="J30" s="24"/>
      <c r="K30" s="24"/>
      <c r="L30" s="25">
        <f>88.47*1.14</f>
        <v>100.85579999999999</v>
      </c>
      <c r="M30" s="24"/>
      <c r="N30" s="2" t="s">
        <v>77</v>
      </c>
    </row>
  </sheetData>
  <sheetProtection password="E898" sheet="1" objects="1" scenarios="1" selectLockedCells="1" selectUnlockedCells="1"/>
  <mergeCells count="1">
    <mergeCell ref="D1:G1"/>
  </mergeCells>
  <hyperlinks>
    <hyperlink ref="N3" r:id="rId1"/>
    <hyperlink ref="N4" r:id="rId2"/>
    <hyperlink ref="N5" r:id="rId3"/>
    <hyperlink ref="N6" r:id="rId4" display="http://eskom.ensight-cdn.com/content/Homelight brochure Final Connect Template~1.pdf"/>
    <hyperlink ref="N7" r:id="rId5" display="http://eskom.ensight-cdn.com/content/Homelight brochure Final Connect Template~1.pdf"/>
    <hyperlink ref="N8" r:id="rId6"/>
    <hyperlink ref="N9" r:id="rId7"/>
    <hyperlink ref="N10" r:id="rId8"/>
    <hyperlink ref="N11" r:id="rId9"/>
    <hyperlink ref="N12" r:id="rId10" display="http://www.tshwane.gov.za/AboutTshwane/CityManagement/CityDepartments/Financial Services/Financial Documents/Tshwane Budget/Tshwane Budget 20122103/Electricity Tariffs Part I_2013-14 NERSA APPROVED.pdf"/>
    <hyperlink ref="N13" r:id="rId11" display="http://www.tshwane.gov.za/AboutTshwane/CityManagement/CityDepartments/Financial Services/Financial Documents/Tshwane Budget/Tshwane Budget 20122103/Electricity Tariffs Part I_2013-14 NERSA APPROVED.pdf"/>
    <hyperlink ref="N14" r:id="rId12" display="http://www.tshwane.gov.za/AboutTshwane/CityManagement/CityDepartments/Financial Services/Financial Documents/Tshwane Budget/Tshwane Budget 20122103/Electricity Tariffs Part I_2013-14 NERSA APPROVED.pdf"/>
    <hyperlink ref="N15" r:id="rId13"/>
    <hyperlink ref="N16" r:id="rId14"/>
    <hyperlink ref="N17" r:id="rId15"/>
    <hyperlink ref="N18" r:id="rId16"/>
    <hyperlink ref="N21" r:id="rId17"/>
    <hyperlink ref="N22" r:id="rId18"/>
    <hyperlink ref="N23" r:id="rId19"/>
    <hyperlink ref="N24" r:id="rId20"/>
    <hyperlink ref="N25" r:id="rId21" display="http://www.joburg.org.za/images/stories/2013/July/cp 1314fy tariffs - annexure a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5" zoomScaleNormal="85" workbookViewId="0">
      <selection sqref="A1:B1"/>
    </sheetView>
  </sheetViews>
  <sheetFormatPr defaultRowHeight="15" x14ac:dyDescent="0.25"/>
  <cols>
    <col min="1" max="1" width="10.140625" customWidth="1"/>
    <col min="2" max="2" width="9.42578125" customWidth="1"/>
    <col min="3" max="3" width="17.7109375" customWidth="1"/>
    <col min="10" max="10" width="10.85546875" customWidth="1"/>
    <col min="11" max="11" width="10.5703125" customWidth="1"/>
  </cols>
  <sheetData>
    <row r="1" spans="1:15" x14ac:dyDescent="0.25">
      <c r="A1" s="14" t="s">
        <v>119</v>
      </c>
      <c r="B1" s="14"/>
      <c r="C1">
        <v>1000</v>
      </c>
      <c r="D1" s="9" t="s">
        <v>31</v>
      </c>
      <c r="E1" s="9"/>
      <c r="F1" s="9"/>
      <c r="G1" s="9"/>
      <c r="H1" s="9"/>
      <c r="J1" s="9" t="s">
        <v>29</v>
      </c>
      <c r="L1" s="12">
        <f>SUM(N11:N22)</f>
        <v>13052.771999999997</v>
      </c>
    </row>
    <row r="2" spans="1:15" x14ac:dyDescent="0.25">
      <c r="A2" s="14" t="s">
        <v>34</v>
      </c>
      <c r="B2" s="14"/>
      <c r="C2" s="7">
        <v>0.5</v>
      </c>
      <c r="D2" s="14" t="s">
        <v>15</v>
      </c>
      <c r="E2" s="14"/>
      <c r="F2" s="14"/>
      <c r="G2" s="14"/>
      <c r="H2" s="14"/>
      <c r="I2" s="14"/>
      <c r="J2" t="s">
        <v>30</v>
      </c>
      <c r="K2" s="37">
        <f>L1/N9-1</f>
        <v>1.0324015247776375E-2</v>
      </c>
      <c r="L2" s="12">
        <f>L1-N9</f>
        <v>133.3799999999992</v>
      </c>
      <c r="M2" t="s">
        <v>132</v>
      </c>
    </row>
    <row r="3" spans="1:15" x14ac:dyDescent="0.25">
      <c r="A3" s="1"/>
      <c r="B3" s="1"/>
      <c r="C3" s="7"/>
      <c r="D3" s="1"/>
      <c r="E3" s="1"/>
      <c r="F3" s="1"/>
      <c r="G3" s="1"/>
      <c r="H3" s="1"/>
      <c r="I3" s="1"/>
      <c r="K3" s="10"/>
      <c r="L3" s="12"/>
    </row>
    <row r="4" spans="1:15" x14ac:dyDescent="0.25">
      <c r="A4" s="19" t="s">
        <v>103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5" x14ac:dyDescent="0.25">
      <c r="D5" s="4" t="s">
        <v>87</v>
      </c>
      <c r="E5" s="4" t="s">
        <v>86</v>
      </c>
      <c r="F5" s="4" t="s">
        <v>88</v>
      </c>
      <c r="G5" s="4" t="s">
        <v>91</v>
      </c>
      <c r="H5" s="4" t="s">
        <v>89</v>
      </c>
      <c r="I5" s="4" t="s">
        <v>92</v>
      </c>
      <c r="J5" s="4" t="s">
        <v>90</v>
      </c>
      <c r="K5" s="4" t="s">
        <v>93</v>
      </c>
      <c r="L5" s="4" t="s">
        <v>94</v>
      </c>
      <c r="M5" s="4" t="s">
        <v>44</v>
      </c>
    </row>
    <row r="6" spans="1:15" x14ac:dyDescent="0.25">
      <c r="A6" s="4" t="str">
        <f>A1</f>
        <v>Joburg-Prepaid</v>
      </c>
      <c r="C6" t="s">
        <v>134</v>
      </c>
      <c r="D6" s="4">
        <f>VLOOKUP(A$6,TariffTable,4,0)</f>
        <v>500</v>
      </c>
      <c r="E6" s="36">
        <f>VLOOKUP(A$6,TariffTable,5,0)</f>
        <v>100.85579999999999</v>
      </c>
      <c r="F6" s="4">
        <f>VLOOKUP(A$6,TariffTable,6,0)</f>
        <v>1000</v>
      </c>
      <c r="G6" s="36">
        <f>VLOOKUP(A$6,TariffTable,7,0)</f>
        <v>114.46739999999998</v>
      </c>
      <c r="H6" s="4">
        <f>VLOOKUP(A$6,TariffTable,8,0)</f>
        <v>2000</v>
      </c>
      <c r="I6" s="36">
        <f>VLOOKUP(A$6,TariffTable,9,0)</f>
        <v>121.87739999999998</v>
      </c>
      <c r="J6" s="4">
        <f>VLOOKUP(A$6,TariffTable,10,0)</f>
        <v>3000</v>
      </c>
      <c r="K6" s="36">
        <f>VLOOKUP(A$6,TariffTable,11,0)</f>
        <v>134.81639999999999</v>
      </c>
      <c r="L6" s="36">
        <f>VLOOKUP(A$6,TariffTable,12,0)</f>
        <v>144.5634</v>
      </c>
      <c r="M6" s="4">
        <f>VLOOKUP(A$6,TariffTable,13,0)</f>
        <v>0</v>
      </c>
    </row>
    <row r="7" spans="1:15" x14ac:dyDescent="0.25">
      <c r="A7" s="4"/>
      <c r="C7" t="s">
        <v>135</v>
      </c>
      <c r="D7" s="4">
        <f>D6*12</f>
        <v>6000</v>
      </c>
      <c r="E7" s="36">
        <f>E6</f>
        <v>100.85579999999999</v>
      </c>
      <c r="F7" s="4">
        <f>F6*12</f>
        <v>12000</v>
      </c>
      <c r="G7" s="36">
        <f>G6</f>
        <v>114.46739999999998</v>
      </c>
      <c r="H7" s="4">
        <f>H6*12</f>
        <v>24000</v>
      </c>
      <c r="I7" s="36">
        <f>I6</f>
        <v>121.87739999999998</v>
      </c>
      <c r="J7" s="4">
        <f>J6*12</f>
        <v>36000</v>
      </c>
      <c r="K7" s="36">
        <f>K6</f>
        <v>134.81639999999999</v>
      </c>
      <c r="L7" s="36">
        <f>L6</f>
        <v>144.5634</v>
      </c>
      <c r="M7" s="4">
        <f>M6</f>
        <v>0</v>
      </c>
      <c r="N7" s="4" t="s">
        <v>33</v>
      </c>
    </row>
    <row r="8" spans="1:15" x14ac:dyDescent="0.25">
      <c r="A8" s="4" t="s">
        <v>13</v>
      </c>
      <c r="B8" s="4" t="s">
        <v>16</v>
      </c>
      <c r="C8" s="4" t="s">
        <v>12</v>
      </c>
      <c r="D8" s="4" t="s">
        <v>20</v>
      </c>
      <c r="E8" s="4" t="s">
        <v>22</v>
      </c>
      <c r="F8" s="4" t="s">
        <v>21</v>
      </c>
      <c r="G8" s="4" t="s">
        <v>23</v>
      </c>
      <c r="H8" s="4" t="s">
        <v>25</v>
      </c>
      <c r="I8" s="4" t="s">
        <v>24</v>
      </c>
      <c r="J8" s="4" t="s">
        <v>83</v>
      </c>
      <c r="K8" s="4" t="s">
        <v>84</v>
      </c>
      <c r="L8" s="4" t="s">
        <v>18</v>
      </c>
      <c r="M8" s="4" t="s">
        <v>43</v>
      </c>
      <c r="N8" s="4" t="s">
        <v>33</v>
      </c>
      <c r="O8" s="4" t="s">
        <v>131</v>
      </c>
    </row>
    <row r="9" spans="1:15" x14ac:dyDescent="0.25">
      <c r="A9" s="16" t="s">
        <v>28</v>
      </c>
      <c r="B9" s="16"/>
      <c r="C9" s="38">
        <f>SUM(C11:C22)</f>
        <v>12000</v>
      </c>
      <c r="D9" s="12">
        <f>MIN(C9,D$7)</f>
        <v>6000</v>
      </c>
      <c r="E9" s="12">
        <f>E$7*D9/100</f>
        <v>6051.347999999999</v>
      </c>
      <c r="F9" s="12">
        <f>MAX(MIN(F$7-D$7,C9-D$7),0)</f>
        <v>6000</v>
      </c>
      <c r="G9" s="12">
        <f>F9*G$7/100</f>
        <v>6868.043999999999</v>
      </c>
      <c r="H9" s="12">
        <f>MAX(MIN(H$7-F$7,C9-F$7),0)</f>
        <v>0</v>
      </c>
      <c r="I9" s="12">
        <f>H9*I$7/100</f>
        <v>0</v>
      </c>
      <c r="J9" s="12">
        <f>MAX(MIN(J$7-H$7,C9-H$7),0)</f>
        <v>0</v>
      </c>
      <c r="K9" s="12">
        <f>J9*K$7/100</f>
        <v>0</v>
      </c>
      <c r="L9" s="12">
        <f>(C9-SUM(H9,F9,D9,J9))*L$7/100</f>
        <v>0</v>
      </c>
      <c r="M9" s="12">
        <f>$M$7*(A23-A11)</f>
        <v>0</v>
      </c>
      <c r="N9" s="12">
        <f>SUM(L9,K9,I9,G9,E9,M9)</f>
        <v>12919.391999999998</v>
      </c>
      <c r="O9" s="17">
        <f>N9/C9</f>
        <v>1.0766159999999998</v>
      </c>
    </row>
    <row r="10" spans="1:15" x14ac:dyDescent="0.25">
      <c r="A10" s="16" t="s">
        <v>32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5">
      <c r="A11" s="13">
        <v>41275</v>
      </c>
      <c r="B11" s="6">
        <f>1+$C$2</f>
        <v>1.5</v>
      </c>
      <c r="C11" s="12">
        <f>$C$1*$B11</f>
        <v>1500</v>
      </c>
      <c r="D11" s="12">
        <f>MIN(C11,D$6)</f>
        <v>500</v>
      </c>
      <c r="E11" s="12">
        <f>E$6*D11/100</f>
        <v>504.27899999999994</v>
      </c>
      <c r="F11" s="12">
        <f>MAX(MIN(F$6-D$6,C11-D$6),0)</f>
        <v>500</v>
      </c>
      <c r="G11" s="12">
        <f>F11*G$6/100</f>
        <v>572.33699999999988</v>
      </c>
      <c r="H11" s="12">
        <f>MAX(MIN(H$6-F$6,C11-F$6),0)</f>
        <v>500</v>
      </c>
      <c r="I11" s="12">
        <f>H11*I$6/100</f>
        <v>609.38699999999994</v>
      </c>
      <c r="J11" s="12">
        <f>MAX(MIN(J$6-H$6,C11-H$6),0)</f>
        <v>0</v>
      </c>
      <c r="K11" s="12">
        <f>J11*K$6/100</f>
        <v>0</v>
      </c>
      <c r="L11" s="12">
        <f>(C11-SUM(H11,F11,D11,J11))*L$6/100</f>
        <v>0</v>
      </c>
      <c r="M11" s="12">
        <f>$M$6*(A12-A11)</f>
        <v>0</v>
      </c>
      <c r="N11" s="12">
        <f>SUM(L11,K11,I11,G11,E11,M11)</f>
        <v>1686.0029999999997</v>
      </c>
      <c r="O11" s="17">
        <f>N11/C11</f>
        <v>1.1240019999999997</v>
      </c>
    </row>
    <row r="12" spans="1:15" x14ac:dyDescent="0.25">
      <c r="A12" s="13">
        <f>EOMONTH(A11,0)+1</f>
        <v>41306</v>
      </c>
      <c r="B12" s="8">
        <f>B11-(B$11-B$16)/5</f>
        <v>1.3</v>
      </c>
      <c r="C12" s="12">
        <f t="shared" ref="C12:C22" si="0">$C$1*$B12</f>
        <v>1300</v>
      </c>
      <c r="D12" s="12">
        <f t="shared" ref="D12:D22" si="1">MIN(C12,D$6)</f>
        <v>500</v>
      </c>
      <c r="E12" s="12">
        <f t="shared" ref="E12:E22" si="2">E$6*D12/100</f>
        <v>504.27899999999994</v>
      </c>
      <c r="F12" s="12">
        <f t="shared" ref="F12:F22" si="3">MAX(MIN(F$6-D$6,C12-D$6),0)</f>
        <v>500</v>
      </c>
      <c r="G12" s="12">
        <f t="shared" ref="G12:G22" si="4">F12*G$6/100</f>
        <v>572.33699999999988</v>
      </c>
      <c r="H12" s="12">
        <f t="shared" ref="H12:H22" si="5">MAX(MIN(H$6-F$6,C12-F$6),0)</f>
        <v>300</v>
      </c>
      <c r="I12" s="12">
        <f t="shared" ref="I12:I22" si="6">H12*I$6/100</f>
        <v>365.63219999999995</v>
      </c>
      <c r="J12" s="12">
        <f t="shared" ref="J12:J22" si="7">MAX(MIN(J$6-H$6,C12-H$6),0)</f>
        <v>0</v>
      </c>
      <c r="K12" s="12">
        <f t="shared" ref="K12:K22" si="8">J12*K$6/100</f>
        <v>0</v>
      </c>
      <c r="L12" s="12">
        <f t="shared" ref="L12:L22" si="9">(C12-SUM(H12,F12,D12,J12))*L$6/100</f>
        <v>0</v>
      </c>
      <c r="M12" s="12">
        <f t="shared" ref="M12:M22" si="10">$M$6*(A13-A12)</f>
        <v>0</v>
      </c>
      <c r="N12" s="12">
        <f t="shared" ref="N12:N22" si="11">SUM(L12,K12,I12,G12,E12,M12)</f>
        <v>1442.2481999999998</v>
      </c>
      <c r="O12" s="17">
        <f t="shared" ref="O12:O22" si="12">N12/C12</f>
        <v>1.1094216923076921</v>
      </c>
    </row>
    <row r="13" spans="1:15" x14ac:dyDescent="0.25">
      <c r="A13" s="13">
        <f>EOMONTH(A12,0)+1</f>
        <v>41334</v>
      </c>
      <c r="B13" s="8">
        <f>B12-(B$11-B$16)/5</f>
        <v>1.1000000000000001</v>
      </c>
      <c r="C13" s="12">
        <f t="shared" si="0"/>
        <v>1100</v>
      </c>
      <c r="D13" s="12">
        <f t="shared" si="1"/>
        <v>500</v>
      </c>
      <c r="E13" s="12">
        <f t="shared" si="2"/>
        <v>504.27899999999994</v>
      </c>
      <c r="F13" s="12">
        <f t="shared" si="3"/>
        <v>500</v>
      </c>
      <c r="G13" s="12">
        <f t="shared" si="4"/>
        <v>572.33699999999988</v>
      </c>
      <c r="H13" s="12">
        <f t="shared" si="5"/>
        <v>100</v>
      </c>
      <c r="I13" s="12">
        <f t="shared" si="6"/>
        <v>121.87739999999998</v>
      </c>
      <c r="J13" s="12">
        <f t="shared" si="7"/>
        <v>0</v>
      </c>
      <c r="K13" s="12">
        <f t="shared" si="8"/>
        <v>0</v>
      </c>
      <c r="L13" s="12">
        <f t="shared" si="9"/>
        <v>0</v>
      </c>
      <c r="M13" s="12">
        <f t="shared" si="10"/>
        <v>0</v>
      </c>
      <c r="N13" s="12">
        <f t="shared" si="11"/>
        <v>1198.4933999999998</v>
      </c>
      <c r="O13" s="17">
        <f t="shared" si="12"/>
        <v>1.0895394545454544</v>
      </c>
    </row>
    <row r="14" spans="1:15" x14ac:dyDescent="0.25">
      <c r="A14" s="13">
        <f>EOMONTH(A13,0)+1</f>
        <v>41365</v>
      </c>
      <c r="B14" s="8">
        <f>B13-(B$11-B$16)/5</f>
        <v>0.90000000000000013</v>
      </c>
      <c r="C14" s="12">
        <f t="shared" si="0"/>
        <v>900.00000000000011</v>
      </c>
      <c r="D14" s="12">
        <f t="shared" si="1"/>
        <v>500</v>
      </c>
      <c r="E14" s="12">
        <f t="shared" si="2"/>
        <v>504.27899999999994</v>
      </c>
      <c r="F14" s="12">
        <f t="shared" si="3"/>
        <v>400.00000000000011</v>
      </c>
      <c r="G14" s="12">
        <f t="shared" si="4"/>
        <v>457.86960000000005</v>
      </c>
      <c r="H14" s="12">
        <f t="shared" si="5"/>
        <v>0</v>
      </c>
      <c r="I14" s="12">
        <f t="shared" si="6"/>
        <v>0</v>
      </c>
      <c r="J14" s="12">
        <f t="shared" si="7"/>
        <v>0</v>
      </c>
      <c r="K14" s="12">
        <f t="shared" si="8"/>
        <v>0</v>
      </c>
      <c r="L14" s="12">
        <f t="shared" si="9"/>
        <v>0</v>
      </c>
      <c r="M14" s="12">
        <f t="shared" si="10"/>
        <v>0</v>
      </c>
      <c r="N14" s="12">
        <f t="shared" si="11"/>
        <v>962.14859999999999</v>
      </c>
      <c r="O14" s="17">
        <f t="shared" si="12"/>
        <v>1.0690539999999999</v>
      </c>
    </row>
    <row r="15" spans="1:15" x14ac:dyDescent="0.25">
      <c r="A15" s="13">
        <f>EOMONTH(A14,0)+1</f>
        <v>41395</v>
      </c>
      <c r="B15" s="8">
        <f>B14-(B$11-B$16)/5</f>
        <v>0.70000000000000018</v>
      </c>
      <c r="C15" s="12">
        <f t="shared" si="0"/>
        <v>700.00000000000023</v>
      </c>
      <c r="D15" s="12">
        <f t="shared" si="1"/>
        <v>500</v>
      </c>
      <c r="E15" s="12">
        <f t="shared" si="2"/>
        <v>504.27899999999994</v>
      </c>
      <c r="F15" s="12">
        <f t="shared" si="3"/>
        <v>200.00000000000023</v>
      </c>
      <c r="G15" s="12">
        <f t="shared" si="4"/>
        <v>228.93480000000022</v>
      </c>
      <c r="H15" s="12">
        <f t="shared" si="5"/>
        <v>0</v>
      </c>
      <c r="I15" s="12">
        <f t="shared" si="6"/>
        <v>0</v>
      </c>
      <c r="J15" s="12">
        <f t="shared" si="7"/>
        <v>0</v>
      </c>
      <c r="K15" s="12">
        <f t="shared" si="8"/>
        <v>0</v>
      </c>
      <c r="L15" s="12">
        <f t="shared" si="9"/>
        <v>0</v>
      </c>
      <c r="M15" s="12">
        <f t="shared" si="10"/>
        <v>0</v>
      </c>
      <c r="N15" s="12">
        <f t="shared" si="11"/>
        <v>733.21380000000022</v>
      </c>
      <c r="O15" s="17">
        <f t="shared" si="12"/>
        <v>1.0474482857142857</v>
      </c>
    </row>
    <row r="16" spans="1:15" x14ac:dyDescent="0.25">
      <c r="A16" s="13">
        <f>EOMONTH(A15,0)+1</f>
        <v>41426</v>
      </c>
      <c r="B16" s="6">
        <f>1-$C$2</f>
        <v>0.5</v>
      </c>
      <c r="C16" s="12">
        <f t="shared" si="0"/>
        <v>500</v>
      </c>
      <c r="D16" s="12">
        <f t="shared" si="1"/>
        <v>500</v>
      </c>
      <c r="E16" s="12">
        <f t="shared" si="2"/>
        <v>504.27899999999994</v>
      </c>
      <c r="F16" s="12">
        <f t="shared" si="3"/>
        <v>0</v>
      </c>
      <c r="G16" s="12">
        <f t="shared" si="4"/>
        <v>0</v>
      </c>
      <c r="H16" s="12">
        <f t="shared" si="5"/>
        <v>0</v>
      </c>
      <c r="I16" s="12">
        <f t="shared" si="6"/>
        <v>0</v>
      </c>
      <c r="J16" s="12">
        <f t="shared" si="7"/>
        <v>0</v>
      </c>
      <c r="K16" s="12">
        <f t="shared" si="8"/>
        <v>0</v>
      </c>
      <c r="L16" s="12">
        <f t="shared" si="9"/>
        <v>0</v>
      </c>
      <c r="M16" s="12">
        <f t="shared" si="10"/>
        <v>0</v>
      </c>
      <c r="N16" s="12">
        <f t="shared" si="11"/>
        <v>504.27899999999994</v>
      </c>
      <c r="O16" s="17">
        <f t="shared" si="12"/>
        <v>1.0085579999999998</v>
      </c>
    </row>
    <row r="17" spans="1:15" x14ac:dyDescent="0.25">
      <c r="A17" s="13">
        <f>EOMONTH(A16,0)+1</f>
        <v>41456</v>
      </c>
      <c r="B17" s="6">
        <f>1-$C$2</f>
        <v>0.5</v>
      </c>
      <c r="C17" s="12">
        <f t="shared" si="0"/>
        <v>500</v>
      </c>
      <c r="D17" s="12">
        <f t="shared" si="1"/>
        <v>500</v>
      </c>
      <c r="E17" s="12">
        <f t="shared" si="2"/>
        <v>504.27899999999994</v>
      </c>
      <c r="F17" s="12">
        <f t="shared" si="3"/>
        <v>0</v>
      </c>
      <c r="G17" s="12">
        <f t="shared" si="4"/>
        <v>0</v>
      </c>
      <c r="H17" s="12">
        <f t="shared" si="5"/>
        <v>0</v>
      </c>
      <c r="I17" s="12">
        <f t="shared" si="6"/>
        <v>0</v>
      </c>
      <c r="J17" s="12">
        <f t="shared" si="7"/>
        <v>0</v>
      </c>
      <c r="K17" s="12">
        <f t="shared" si="8"/>
        <v>0</v>
      </c>
      <c r="L17" s="12">
        <f t="shared" si="9"/>
        <v>0</v>
      </c>
      <c r="M17" s="12">
        <f t="shared" si="10"/>
        <v>0</v>
      </c>
      <c r="N17" s="12">
        <f t="shared" si="11"/>
        <v>504.27899999999994</v>
      </c>
      <c r="O17" s="17">
        <f t="shared" si="12"/>
        <v>1.0085579999999998</v>
      </c>
    </row>
    <row r="18" spans="1:15" x14ac:dyDescent="0.25">
      <c r="A18" s="13">
        <f>EOMONTH(A17,0)+1</f>
        <v>41487</v>
      </c>
      <c r="B18" s="8">
        <f>B17+(B$22-B$17)/5</f>
        <v>0.7</v>
      </c>
      <c r="C18" s="12">
        <f t="shared" si="0"/>
        <v>700</v>
      </c>
      <c r="D18" s="12">
        <f t="shared" si="1"/>
        <v>500</v>
      </c>
      <c r="E18" s="12">
        <f t="shared" si="2"/>
        <v>504.27899999999994</v>
      </c>
      <c r="F18" s="12">
        <f t="shared" si="3"/>
        <v>200</v>
      </c>
      <c r="G18" s="12">
        <f t="shared" si="4"/>
        <v>228.93479999999997</v>
      </c>
      <c r="H18" s="12">
        <f t="shared" si="5"/>
        <v>0</v>
      </c>
      <c r="I18" s="12">
        <f t="shared" si="6"/>
        <v>0</v>
      </c>
      <c r="J18" s="12">
        <f t="shared" si="7"/>
        <v>0</v>
      </c>
      <c r="K18" s="12">
        <f t="shared" si="8"/>
        <v>0</v>
      </c>
      <c r="L18" s="12">
        <f t="shared" si="9"/>
        <v>0</v>
      </c>
      <c r="M18" s="12">
        <f t="shared" si="10"/>
        <v>0</v>
      </c>
      <c r="N18" s="12">
        <f t="shared" si="11"/>
        <v>733.21379999999988</v>
      </c>
      <c r="O18" s="17">
        <f t="shared" si="12"/>
        <v>1.0474482857142855</v>
      </c>
    </row>
    <row r="19" spans="1:15" x14ac:dyDescent="0.25">
      <c r="A19" s="13">
        <f>EOMONTH(A18,0)+1</f>
        <v>41518</v>
      </c>
      <c r="B19" s="8">
        <f>B18+(B$22-B$17)/5</f>
        <v>0.89999999999999991</v>
      </c>
      <c r="C19" s="12">
        <f t="shared" si="0"/>
        <v>899.99999999999989</v>
      </c>
      <c r="D19" s="12">
        <f t="shared" si="1"/>
        <v>500</v>
      </c>
      <c r="E19" s="12">
        <f t="shared" si="2"/>
        <v>504.27899999999994</v>
      </c>
      <c r="F19" s="12">
        <f t="shared" si="3"/>
        <v>399.99999999999989</v>
      </c>
      <c r="G19" s="12">
        <f t="shared" si="4"/>
        <v>457.86959999999976</v>
      </c>
      <c r="H19" s="12">
        <f t="shared" si="5"/>
        <v>0</v>
      </c>
      <c r="I19" s="12">
        <f t="shared" si="6"/>
        <v>0</v>
      </c>
      <c r="J19" s="12">
        <f t="shared" si="7"/>
        <v>0</v>
      </c>
      <c r="K19" s="12">
        <f t="shared" si="8"/>
        <v>0</v>
      </c>
      <c r="L19" s="12">
        <f t="shared" si="9"/>
        <v>0</v>
      </c>
      <c r="M19" s="12">
        <f t="shared" si="10"/>
        <v>0</v>
      </c>
      <c r="N19" s="12">
        <f t="shared" si="11"/>
        <v>962.14859999999976</v>
      </c>
      <c r="O19" s="17">
        <f t="shared" si="12"/>
        <v>1.0690539999999999</v>
      </c>
    </row>
    <row r="20" spans="1:15" x14ac:dyDescent="0.25">
      <c r="A20" s="13">
        <f>EOMONTH(A19,0)+1</f>
        <v>41548</v>
      </c>
      <c r="B20" s="8">
        <f>B19+(B$22-B$17)/5</f>
        <v>1.0999999999999999</v>
      </c>
      <c r="C20" s="12">
        <f t="shared" si="0"/>
        <v>1099.9999999999998</v>
      </c>
      <c r="D20" s="12">
        <f t="shared" si="1"/>
        <v>500</v>
      </c>
      <c r="E20" s="12">
        <f t="shared" si="2"/>
        <v>504.27899999999994</v>
      </c>
      <c r="F20" s="12">
        <f t="shared" si="3"/>
        <v>500</v>
      </c>
      <c r="G20" s="12">
        <f t="shared" si="4"/>
        <v>572.33699999999988</v>
      </c>
      <c r="H20" s="12">
        <f t="shared" si="5"/>
        <v>99.999999999999773</v>
      </c>
      <c r="I20" s="12">
        <f t="shared" si="6"/>
        <v>121.87739999999971</v>
      </c>
      <c r="J20" s="12">
        <f t="shared" si="7"/>
        <v>0</v>
      </c>
      <c r="K20" s="12">
        <f t="shared" si="8"/>
        <v>0</v>
      </c>
      <c r="L20" s="12">
        <f t="shared" si="9"/>
        <v>0</v>
      </c>
      <c r="M20" s="12">
        <f t="shared" si="10"/>
        <v>0</v>
      </c>
      <c r="N20" s="12">
        <f t="shared" si="11"/>
        <v>1198.4933999999996</v>
      </c>
      <c r="O20" s="17">
        <f t="shared" si="12"/>
        <v>1.0895394545454544</v>
      </c>
    </row>
    <row r="21" spans="1:15" x14ac:dyDescent="0.25">
      <c r="A21" s="13">
        <f>EOMONTH(A20,0)+1</f>
        <v>41579</v>
      </c>
      <c r="B21" s="8">
        <f>B20+(B$22-B$17)/5</f>
        <v>1.2999999999999998</v>
      </c>
      <c r="C21" s="12">
        <f t="shared" si="0"/>
        <v>1299.9999999999998</v>
      </c>
      <c r="D21" s="12">
        <f t="shared" si="1"/>
        <v>500</v>
      </c>
      <c r="E21" s="12">
        <f t="shared" si="2"/>
        <v>504.27899999999994</v>
      </c>
      <c r="F21" s="12">
        <f t="shared" si="3"/>
        <v>500</v>
      </c>
      <c r="G21" s="12">
        <f t="shared" si="4"/>
        <v>572.33699999999988</v>
      </c>
      <c r="H21" s="12">
        <f t="shared" si="5"/>
        <v>299.99999999999977</v>
      </c>
      <c r="I21" s="12">
        <f t="shared" si="6"/>
        <v>365.63219999999967</v>
      </c>
      <c r="J21" s="12">
        <f t="shared" si="7"/>
        <v>0</v>
      </c>
      <c r="K21" s="12">
        <f t="shared" si="8"/>
        <v>0</v>
      </c>
      <c r="L21" s="12">
        <f t="shared" si="9"/>
        <v>0</v>
      </c>
      <c r="M21" s="12">
        <f t="shared" si="10"/>
        <v>0</v>
      </c>
      <c r="N21" s="12">
        <f t="shared" si="11"/>
        <v>1442.2481999999995</v>
      </c>
      <c r="O21" s="17">
        <f t="shared" si="12"/>
        <v>1.1094216923076921</v>
      </c>
    </row>
    <row r="22" spans="1:15" x14ac:dyDescent="0.25">
      <c r="A22" s="13">
        <f>EOMONTH(A21,0)+1</f>
        <v>41609</v>
      </c>
      <c r="B22" s="6">
        <f>1+$C$2</f>
        <v>1.5</v>
      </c>
      <c r="C22" s="12">
        <f t="shared" si="0"/>
        <v>1500</v>
      </c>
      <c r="D22" s="12">
        <f t="shared" si="1"/>
        <v>500</v>
      </c>
      <c r="E22" s="12">
        <f t="shared" si="2"/>
        <v>504.27899999999994</v>
      </c>
      <c r="F22" s="12">
        <f t="shared" si="3"/>
        <v>500</v>
      </c>
      <c r="G22" s="12">
        <f t="shared" si="4"/>
        <v>572.33699999999988</v>
      </c>
      <c r="H22" s="12">
        <f t="shared" si="5"/>
        <v>500</v>
      </c>
      <c r="I22" s="12">
        <f t="shared" si="6"/>
        <v>609.38699999999994</v>
      </c>
      <c r="J22" s="12">
        <f t="shared" si="7"/>
        <v>0</v>
      </c>
      <c r="K22" s="12">
        <f t="shared" si="8"/>
        <v>0</v>
      </c>
      <c r="L22" s="12">
        <f t="shared" si="9"/>
        <v>0</v>
      </c>
      <c r="M22" s="12">
        <f t="shared" si="10"/>
        <v>0</v>
      </c>
      <c r="N22" s="12">
        <f t="shared" si="11"/>
        <v>1686.0029999999997</v>
      </c>
      <c r="O22" s="17">
        <f t="shared" si="12"/>
        <v>1.1240019999999997</v>
      </c>
    </row>
    <row r="23" spans="1:15" x14ac:dyDescent="0.25">
      <c r="A23" s="13">
        <f>EOMONTH(A22,0)+1</f>
        <v>41640</v>
      </c>
    </row>
  </sheetData>
  <mergeCells count="6">
    <mergeCell ref="D2:I2"/>
    <mergeCell ref="A1:B1"/>
    <mergeCell ref="A2:B2"/>
    <mergeCell ref="A9:B9"/>
    <mergeCell ref="A4:M4"/>
    <mergeCell ref="A10:O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Tariffs!$A$3:$A$30</xm:f>
          </x14:formula1>
          <xm:sqref>A1:B1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Usage</vt:lpstr>
      <vt:lpstr>Tariffs</vt:lpstr>
      <vt:lpstr>Monthly</vt:lpstr>
      <vt:lpstr>TariffTable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Davies</dc:creator>
  <cp:lastModifiedBy>Richard Davies</cp:lastModifiedBy>
  <dcterms:created xsi:type="dcterms:W3CDTF">2013-08-11T20:24:11Z</dcterms:created>
  <dcterms:modified xsi:type="dcterms:W3CDTF">2013-08-13T14:17:19Z</dcterms:modified>
</cp:coreProperties>
</file>